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Temp\"/>
    </mc:Choice>
  </mc:AlternateContent>
  <bookViews>
    <workbookView xWindow="0" yWindow="0" windowWidth="28800" windowHeight="14280" activeTab="1"/>
  </bookViews>
  <sheets>
    <sheet name="Likviditetsflow" sheetId="2" r:id="rId1"/>
    <sheet name="Månedlige udgifter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5" i="1"/>
  <c r="F26" i="1"/>
  <c r="F23" i="1"/>
  <c r="C49" i="2" l="1"/>
  <c r="G23" i="1" l="1"/>
  <c r="A58" i="2" l="1"/>
  <c r="C58" i="2"/>
  <c r="C4" i="1" s="1"/>
  <c r="C59" i="2"/>
  <c r="C5" i="1" s="1"/>
  <c r="C60" i="2"/>
  <c r="C6" i="1" s="1"/>
  <c r="C61" i="2"/>
  <c r="C7" i="1" s="1"/>
  <c r="C62" i="2"/>
  <c r="C8" i="1" s="1"/>
  <c r="C63" i="2"/>
  <c r="C64" i="2"/>
  <c r="C57" i="2"/>
  <c r="C3" i="1" s="1"/>
  <c r="G22" i="1"/>
  <c r="C50" i="2"/>
  <c r="G24" i="1" s="1"/>
  <c r="C51" i="2"/>
  <c r="G25" i="1" s="1"/>
  <c r="C52" i="2"/>
  <c r="G26" i="1" s="1"/>
  <c r="C41" i="2"/>
  <c r="G4" i="1" s="1"/>
  <c r="C42" i="2"/>
  <c r="G5" i="1" s="1"/>
  <c r="C43" i="2"/>
  <c r="G6" i="1" s="1"/>
  <c r="C44" i="2"/>
  <c r="G7" i="1" s="1"/>
  <c r="C45" i="2"/>
  <c r="G8" i="1" s="1"/>
  <c r="C46" i="2"/>
  <c r="G9" i="1" s="1"/>
  <c r="C40" i="2"/>
  <c r="G3" i="1" s="1"/>
  <c r="C33" i="2"/>
  <c r="G15" i="1" s="1"/>
  <c r="C34" i="2"/>
  <c r="G16" i="1" s="1"/>
  <c r="C35" i="2"/>
  <c r="C36" i="2"/>
  <c r="G18" i="1" s="1"/>
  <c r="C37" i="2"/>
  <c r="G19" i="1" s="1"/>
  <c r="C32" i="2"/>
  <c r="G14" i="1" s="1"/>
  <c r="C25" i="2"/>
  <c r="C30" i="1" s="1"/>
  <c r="C26" i="2"/>
  <c r="C31" i="1" s="1"/>
  <c r="C27" i="2"/>
  <c r="C32" i="1" s="1"/>
  <c r="C28" i="2"/>
  <c r="C33" i="1" s="1"/>
  <c r="C29" i="2"/>
  <c r="C34" i="1" s="1"/>
  <c r="C24" i="2"/>
  <c r="C29" i="1" s="1"/>
  <c r="C14" i="2"/>
  <c r="C20" i="1" s="1"/>
  <c r="C15" i="2"/>
  <c r="C21" i="1" s="1"/>
  <c r="C16" i="2"/>
  <c r="C22" i="1" s="1"/>
  <c r="C17" i="2"/>
  <c r="C23" i="1" s="1"/>
  <c r="C18" i="2"/>
  <c r="C24" i="1" s="1"/>
  <c r="C19" i="2"/>
  <c r="C25" i="1" s="1"/>
  <c r="C20" i="2"/>
  <c r="C26" i="1" s="1"/>
  <c r="C21" i="2"/>
  <c r="C27" i="1" s="1"/>
  <c r="C13" i="2"/>
  <c r="C19" i="1" s="1"/>
  <c r="C6" i="2"/>
  <c r="C13" i="1" s="1"/>
  <c r="C7" i="2"/>
  <c r="C14" i="1" s="1"/>
  <c r="C8" i="2"/>
  <c r="C15" i="1" s="1"/>
  <c r="C9" i="2"/>
  <c r="C16" i="1" s="1"/>
  <c r="C10" i="2"/>
  <c r="C17" i="1" s="1"/>
  <c r="C5" i="2"/>
  <c r="C12" i="1" s="1"/>
  <c r="A41" i="2"/>
  <c r="A42" i="2"/>
  <c r="A43" i="2"/>
  <c r="A44" i="2"/>
  <c r="A45" i="2"/>
  <c r="A46" i="2"/>
  <c r="A33" i="2"/>
  <c r="A34" i="2"/>
  <c r="A35" i="2"/>
  <c r="A36" i="2"/>
  <c r="A37" i="2"/>
  <c r="A25" i="2"/>
  <c r="A26" i="2"/>
  <c r="A27" i="2"/>
  <c r="A28" i="2"/>
  <c r="A29" i="2"/>
  <c r="A14" i="2"/>
  <c r="A15" i="2"/>
  <c r="A16" i="2"/>
  <c r="A17" i="2"/>
  <c r="A18" i="2"/>
  <c r="A19" i="2"/>
  <c r="A20" i="2"/>
  <c r="A21" i="2"/>
  <c r="A6" i="2"/>
  <c r="A7" i="2"/>
  <c r="A8" i="2"/>
  <c r="A9" i="2"/>
  <c r="A10" i="2"/>
  <c r="D65" i="2"/>
  <c r="E65" i="2"/>
  <c r="F65" i="2"/>
  <c r="G65" i="2"/>
  <c r="H65" i="2"/>
  <c r="I65" i="2"/>
  <c r="J65" i="2"/>
  <c r="K65" i="2"/>
  <c r="L65" i="2"/>
  <c r="M65" i="2"/>
  <c r="N65" i="2"/>
  <c r="O65" i="2"/>
  <c r="A59" i="2"/>
  <c r="A60" i="2"/>
  <c r="A61" i="2"/>
  <c r="A62" i="2"/>
  <c r="A57" i="2"/>
  <c r="A40" i="2"/>
  <c r="A32" i="2"/>
  <c r="A24" i="2"/>
  <c r="A13" i="2"/>
  <c r="A5" i="2"/>
  <c r="C18" i="1" l="1"/>
  <c r="C35" i="1"/>
  <c r="G10" i="1"/>
  <c r="C28" i="1"/>
  <c r="C9" i="1"/>
  <c r="G27" i="1"/>
  <c r="G33" i="1" s="1"/>
  <c r="G17" i="1"/>
  <c r="G20" i="1" s="1"/>
  <c r="C65" i="2"/>
  <c r="D54" i="2" l="1"/>
  <c r="O54" i="2"/>
  <c r="N54" i="2"/>
  <c r="M54" i="2"/>
  <c r="L54" i="2"/>
  <c r="K54" i="2"/>
  <c r="J54" i="2"/>
  <c r="I54" i="2"/>
  <c r="H54" i="2"/>
  <c r="G54" i="2"/>
  <c r="F54" i="2"/>
  <c r="E54" i="2"/>
  <c r="E69" i="2" s="1"/>
  <c r="L69" i="2" l="1"/>
  <c r="H69" i="2"/>
  <c r="I69" i="2"/>
  <c r="F69" i="2"/>
  <c r="J69" i="2"/>
  <c r="N69" i="2"/>
  <c r="D69" i="2"/>
  <c r="D70" i="2" s="1"/>
  <c r="E70" i="2" s="1"/>
  <c r="M69" i="2"/>
  <c r="G69" i="2"/>
  <c r="K69" i="2"/>
  <c r="O69" i="2"/>
  <c r="C73" i="2"/>
  <c r="F70" i="2" l="1"/>
  <c r="G70" i="2" s="1"/>
  <c r="H70" i="2" s="1"/>
  <c r="I70" i="2" s="1"/>
  <c r="J70" i="2" s="1"/>
  <c r="K70" i="2" s="1"/>
  <c r="L70" i="2" s="1"/>
  <c r="M70" i="2" s="1"/>
  <c r="N70" i="2" s="1"/>
  <c r="O70" i="2" s="1"/>
  <c r="G34" i="1"/>
  <c r="O8" i="1"/>
  <c r="G30" i="1"/>
  <c r="O7" i="1" l="1"/>
  <c r="O4" i="1"/>
  <c r="O5" i="1" l="1"/>
  <c r="C54" i="2"/>
  <c r="C69" i="2" s="1"/>
  <c r="O6" i="1" l="1"/>
  <c r="C72" i="2"/>
  <c r="C74" i="2" s="1"/>
  <c r="G31" i="1" l="1"/>
  <c r="G32" i="1" l="1"/>
  <c r="G35" i="1" s="1"/>
</calcChain>
</file>

<file path=xl/comments1.xml><?xml version="1.0" encoding="utf-8"?>
<comments xmlns="http://schemas.openxmlformats.org/spreadsheetml/2006/main">
  <authors>
    <author>Lasse Byrialsen</author>
    <author>KJEN</author>
  </authors>
  <commentList>
    <comment ref="B15" authorId="0" shapeId="0">
      <text>
        <r>
          <rPr>
            <b/>
            <sz val="9"/>
            <color indexed="81"/>
            <rFont val="Tahoma"/>
            <charset val="1"/>
          </rPr>
          <t>Licens, streaming og tv:</t>
        </r>
        <r>
          <rPr>
            <sz val="9"/>
            <color indexed="81"/>
            <rFont val="Tahoma"/>
            <charset val="1"/>
          </rPr>
          <t xml:space="preserve">
Her indgår beløb til Licens, Netflix, HBO, TV2Play, TV-pakke mv.</t>
        </r>
      </text>
    </comment>
    <comment ref="B21" authorId="0" shapeId="0">
      <text>
        <r>
          <rPr>
            <b/>
            <sz val="9"/>
            <color indexed="81"/>
            <rFont val="Tahoma"/>
            <charset val="1"/>
          </rPr>
          <t>Øvrige udgifter:</t>
        </r>
        <r>
          <rPr>
            <sz val="9"/>
            <color indexed="81"/>
            <rFont val="Tahoma"/>
            <charset val="1"/>
          </rPr>
          <t xml:space="preserve">
Her kan eksempelvis indsættes beløb til velgørenhed eller lignende.</t>
        </r>
      </text>
    </comment>
    <comment ref="B32" authorId="0" shapeId="0">
      <text>
        <r>
          <rPr>
            <b/>
            <sz val="9"/>
            <color indexed="81"/>
            <rFont val="Tahoma"/>
            <charset val="1"/>
          </rPr>
          <t>Studielån:</t>
        </r>
        <r>
          <rPr>
            <sz val="9"/>
            <color indexed="81"/>
            <rFont val="Tahoma"/>
            <charset val="1"/>
          </rPr>
          <t xml:space="preserve">
Indsæt det beløb du betaler i ydelse på dit studielån hver måned.</t>
        </r>
      </text>
    </comment>
    <comment ref="B33" authorId="0" shapeId="0">
      <text>
        <r>
          <rPr>
            <b/>
            <sz val="9"/>
            <color indexed="81"/>
            <rFont val="Tahoma"/>
            <charset val="1"/>
          </rPr>
          <t>Forbrugslån:</t>
        </r>
        <r>
          <rPr>
            <sz val="9"/>
            <color indexed="81"/>
            <rFont val="Tahoma"/>
            <charset val="1"/>
          </rPr>
          <t xml:space="preserve">
Indsæt det beløb du hver måned betaler i ydelse på dit forbrugslån.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Studiekredit- og kassekreditrenter:</t>
        </r>
        <r>
          <rPr>
            <sz val="9"/>
            <color indexed="81"/>
            <rFont val="Tahoma"/>
            <family val="2"/>
          </rPr>
          <t xml:space="preserve">
Hvert kvartal skal du betale renter, hvis din konto har været i minus.
Renten betales i marts, juni, september og december.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</rPr>
          <t>Opsparing:</t>
        </r>
        <r>
          <rPr>
            <sz val="9"/>
            <color indexed="81"/>
            <rFont val="Tahoma"/>
            <family val="2"/>
          </rPr>
          <t xml:space="preserve">
Indsæt det beløb du overfører til din opsparingskonto hver måned. </t>
        </r>
      </text>
    </comment>
    <comment ref="B40" authorId="0" shapeId="0">
      <text>
        <r>
          <rPr>
            <b/>
            <sz val="9"/>
            <color indexed="81"/>
            <rFont val="Tahoma"/>
            <charset val="1"/>
          </rPr>
          <t>Dagligvarer og husholdning:</t>
        </r>
        <r>
          <rPr>
            <sz val="9"/>
            <color indexed="81"/>
            <rFont val="Tahoma"/>
            <charset val="1"/>
          </rPr>
          <t xml:space="preserve">
Indsæt det beløb du bruger til mad og husholdningsartikler.
Det er ikke nødvendigvis det samme hver måned.
</t>
        </r>
      </text>
    </comment>
    <comment ref="B57" authorId="0" shapeId="0">
      <text>
        <r>
          <rPr>
            <b/>
            <sz val="9"/>
            <color indexed="81"/>
            <rFont val="Tahoma"/>
            <charset val="1"/>
          </rPr>
          <t>Nettoløn:</t>
        </r>
        <r>
          <rPr>
            <sz val="9"/>
            <color indexed="81"/>
            <rFont val="Tahoma"/>
            <charset val="1"/>
          </rPr>
          <t xml:space="preserve">
Nettoløn er din løn efter skat = det beløb du får ind på din konto. </t>
        </r>
      </text>
    </comment>
    <comment ref="B58" authorId="0" shapeId="0">
      <text>
        <r>
          <rPr>
            <b/>
            <sz val="9"/>
            <color indexed="81"/>
            <rFont val="Tahoma"/>
            <charset val="1"/>
          </rPr>
          <t>SU:</t>
        </r>
        <r>
          <rPr>
            <sz val="9"/>
            <color indexed="81"/>
            <rFont val="Tahoma"/>
            <charset val="1"/>
          </rPr>
          <t xml:space="preserve">
Det du får i SU efter skat pr. måned.</t>
        </r>
      </text>
    </comment>
    <comment ref="B59" authorId="0" shapeId="0">
      <text>
        <r>
          <rPr>
            <b/>
            <sz val="9"/>
            <color indexed="81"/>
            <rFont val="Tahoma"/>
            <charset val="1"/>
          </rPr>
          <t>SU-lån:</t>
        </r>
        <r>
          <rPr>
            <sz val="9"/>
            <color indexed="81"/>
            <rFont val="Tahoma"/>
            <charset val="1"/>
          </rPr>
          <t xml:space="preserve">
Hvis du får udbetalt SU-lån, skal du indsætte det beløb der kommer ind på din konto.</t>
        </r>
      </text>
    </comment>
    <comment ref="B60" authorId="0" shapeId="0">
      <text>
        <r>
          <rPr>
            <b/>
            <sz val="9"/>
            <color indexed="81"/>
            <rFont val="Tahoma"/>
            <charset val="1"/>
          </rPr>
          <t>Boligstøtte:</t>
        </r>
        <r>
          <rPr>
            <sz val="9"/>
            <color indexed="81"/>
            <rFont val="Tahoma"/>
            <charset val="1"/>
          </rPr>
          <t xml:space="preserve">
Hvis du får boligstøtte, kan du indsætte beløbet her. </t>
        </r>
      </text>
    </comment>
    <comment ref="B61" authorId="0" shapeId="0">
      <text>
        <r>
          <rPr>
            <b/>
            <sz val="9"/>
            <color indexed="81"/>
            <rFont val="Tahoma"/>
            <charset val="1"/>
          </rPr>
          <t>Udlejning af værelse:</t>
        </r>
        <r>
          <rPr>
            <sz val="9"/>
            <color indexed="81"/>
            <rFont val="Tahoma"/>
            <charset val="1"/>
          </rPr>
          <t xml:space="preserve">
Lejer du et værelse ud, skal du indsætte beløbet her. Vær opmærksom på skat. </t>
        </r>
      </text>
    </comment>
    <comment ref="B62" authorId="0" shapeId="0">
      <text>
        <r>
          <rPr>
            <b/>
            <sz val="9"/>
            <color indexed="81"/>
            <rFont val="Tahoma"/>
            <charset val="1"/>
          </rPr>
          <t>Øvrige indtægter:</t>
        </r>
        <r>
          <rPr>
            <sz val="9"/>
            <color indexed="81"/>
            <rFont val="Tahoma"/>
            <charset val="1"/>
          </rPr>
          <t xml:space="preserve">
Det kan være et ekstra job, hjælp fra dine forældre eller andet du får udbetalt hver måned.</t>
        </r>
      </text>
    </comment>
  </commentList>
</comments>
</file>

<file path=xl/comments2.xml><?xml version="1.0" encoding="utf-8"?>
<comments xmlns="http://schemas.openxmlformats.org/spreadsheetml/2006/main">
  <authors>
    <author>Lasse Byrialsen</author>
    <author>KJEN</author>
  </authors>
  <commentList>
    <comment ref="D3" authorId="0" shapeId="0">
      <text>
        <r>
          <rPr>
            <b/>
            <sz val="9"/>
            <color indexed="81"/>
            <rFont val="Tahoma"/>
            <charset val="1"/>
          </rPr>
          <t>Nettoløn:</t>
        </r>
        <r>
          <rPr>
            <sz val="9"/>
            <color indexed="81"/>
            <rFont val="Tahoma"/>
            <charset val="1"/>
          </rPr>
          <t xml:space="preserve">
Nettoløn er din løn efter skat = det beløb du får ind på din konto. 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Dagligvarer og husholdning:</t>
        </r>
        <r>
          <rPr>
            <sz val="9"/>
            <color indexed="81"/>
            <rFont val="Tahoma"/>
            <charset val="1"/>
          </rPr>
          <t xml:space="preserve">
Indsæt det beløb du bruger til mad og husholdningsartikler.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SU:</t>
        </r>
        <r>
          <rPr>
            <sz val="9"/>
            <color indexed="81"/>
            <rFont val="Tahoma"/>
            <charset val="1"/>
          </rPr>
          <t xml:space="preserve">
Det du får i SU efter skat pr. måned.</t>
        </r>
      </text>
    </comment>
    <comment ref="D5" authorId="0" shapeId="0">
      <text>
        <r>
          <rPr>
            <b/>
            <sz val="9"/>
            <color indexed="81"/>
            <rFont val="Tahoma"/>
            <charset val="1"/>
          </rPr>
          <t>SU-lån:</t>
        </r>
        <r>
          <rPr>
            <sz val="9"/>
            <color indexed="81"/>
            <rFont val="Tahoma"/>
            <charset val="1"/>
          </rPr>
          <t xml:space="preserve">
Hvis du får udbetalt SU-lån, skal du indsætte det beløb der kommer ind på din konto.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Boligstøtte:</t>
        </r>
        <r>
          <rPr>
            <sz val="9"/>
            <color indexed="81"/>
            <rFont val="Tahoma"/>
            <charset val="1"/>
          </rPr>
          <t xml:space="preserve">
Hvis du får boligstøtte, kan du indsætte beløbet her. 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>Udlejning af værelse:</t>
        </r>
        <r>
          <rPr>
            <sz val="9"/>
            <color indexed="81"/>
            <rFont val="Tahoma"/>
            <charset val="1"/>
          </rPr>
          <t xml:space="preserve">
Lejer du et værelse ud, skal du indsætte beløbet her. Vær opmærksom på skat. </t>
        </r>
      </text>
    </comment>
    <comment ref="D8" authorId="0" shapeId="0">
      <text>
        <r>
          <rPr>
            <b/>
            <sz val="9"/>
            <color indexed="81"/>
            <rFont val="Tahoma"/>
            <charset val="1"/>
          </rPr>
          <t>Øvrige indtægter:</t>
        </r>
        <r>
          <rPr>
            <sz val="9"/>
            <color indexed="81"/>
            <rFont val="Tahoma"/>
            <charset val="1"/>
          </rPr>
          <t xml:space="preserve">
Det kan være et ekstra job, hjælp fra dine forældre eller andet du får udbetalt hver måned.</t>
        </r>
      </text>
    </comment>
    <comment ref="H14" authorId="0" shapeId="0">
      <text>
        <r>
          <rPr>
            <b/>
            <sz val="9"/>
            <color indexed="81"/>
            <rFont val="Tahoma"/>
            <charset val="1"/>
          </rPr>
          <t>Studielån:</t>
        </r>
        <r>
          <rPr>
            <sz val="9"/>
            <color indexed="81"/>
            <rFont val="Tahoma"/>
            <charset val="1"/>
          </rPr>
          <t xml:space="preserve">
Indsæt det beløb du betaler i ydelse på dit studielån hver måned.</t>
        </r>
      </text>
    </comment>
    <comment ref="H15" authorId="0" shapeId="0">
      <text>
        <r>
          <rPr>
            <b/>
            <sz val="9"/>
            <color indexed="81"/>
            <rFont val="Tahoma"/>
            <charset val="1"/>
          </rPr>
          <t>Forbrugslån:</t>
        </r>
        <r>
          <rPr>
            <sz val="9"/>
            <color indexed="81"/>
            <rFont val="Tahoma"/>
            <charset val="1"/>
          </rPr>
          <t xml:space="preserve">
Indsæt det beløb du hver måned betaler i ydelse på dit forbrugslån.</t>
        </r>
      </text>
    </comment>
    <comment ref="H16" authorId="1" shapeId="0">
      <text>
        <r>
          <rPr>
            <b/>
            <sz val="9"/>
            <color indexed="81"/>
            <rFont val="Tahoma"/>
            <family val="2"/>
          </rPr>
          <t>Studiekredit- og kassekreditrenter:</t>
        </r>
        <r>
          <rPr>
            <sz val="9"/>
            <color indexed="81"/>
            <rFont val="Tahoma"/>
            <family val="2"/>
          </rPr>
          <t xml:space="preserve">
Hvert kvartal skal du betale renter, hvis din konto har været i minus. Del beløbet med tre og indtast det månedlige beløb her.  </t>
        </r>
      </text>
    </comment>
    <comment ref="H18" authorId="1" shapeId="0">
      <text>
        <r>
          <rPr>
            <b/>
            <sz val="9"/>
            <color indexed="81"/>
            <rFont val="Tahoma"/>
            <family val="2"/>
          </rPr>
          <t>Opsparing:</t>
        </r>
        <r>
          <rPr>
            <sz val="9"/>
            <color indexed="81"/>
            <rFont val="Tahoma"/>
            <family val="2"/>
          </rPr>
          <t xml:space="preserve">
Indsæt det beløb du overfører til din opsparingskonto hver måned. </t>
        </r>
      </text>
    </comment>
    <comment ref="D21" authorId="0" shapeId="0">
      <text>
        <r>
          <rPr>
            <b/>
            <sz val="9"/>
            <color indexed="81"/>
            <rFont val="Tahoma"/>
            <charset val="1"/>
          </rPr>
          <t>Licens, streaming og tv:</t>
        </r>
        <r>
          <rPr>
            <sz val="9"/>
            <color indexed="81"/>
            <rFont val="Tahoma"/>
            <charset val="1"/>
          </rPr>
          <t xml:space="preserve">
Her indgår beløb til Licens, Netflix, HBO, TV2Play, TV-pakke mv.</t>
        </r>
      </text>
    </comment>
    <comment ref="D27" authorId="0" shapeId="0">
      <text>
        <r>
          <rPr>
            <b/>
            <sz val="9"/>
            <color indexed="81"/>
            <rFont val="Tahoma"/>
            <charset val="1"/>
          </rPr>
          <t>Øvrige udgifter:</t>
        </r>
        <r>
          <rPr>
            <sz val="9"/>
            <color indexed="81"/>
            <rFont val="Tahoma"/>
            <charset val="1"/>
          </rPr>
          <t xml:space="preserve">
Her kan eksempelvis indsættes beløb til velgørenhed eller lignende.</t>
        </r>
      </text>
    </comment>
    <comment ref="H32" authorId="0" shapeId="0">
      <text>
        <r>
          <rPr>
            <b/>
            <sz val="9"/>
            <color indexed="81"/>
            <rFont val="Tahoma"/>
            <charset val="1"/>
          </rPr>
          <t>Rådighedsbeløb:</t>
        </r>
        <r>
          <rPr>
            <sz val="9"/>
            <color indexed="81"/>
            <rFont val="Tahoma"/>
            <charset val="1"/>
          </rPr>
          <t xml:space="preserve">
Det beløb du har tilbage når alle dine faste udgifter er betalt.</t>
        </r>
      </text>
    </comment>
    <comment ref="H34" authorId="0" shapeId="0">
      <text>
        <r>
          <rPr>
            <b/>
            <sz val="9"/>
            <color indexed="81"/>
            <rFont val="Tahoma"/>
            <charset val="1"/>
          </rPr>
          <t xml:space="preserve">Variable udgifter:
</t>
        </r>
        <r>
          <rPr>
            <sz val="9"/>
            <color indexed="81"/>
            <rFont val="Tahoma"/>
            <family val="2"/>
          </rPr>
          <t>Beløbet er som udgangspunkt forskelligt fra måned til måned.</t>
        </r>
      </text>
    </comment>
    <comment ref="H35" authorId="0" shapeId="0">
      <text>
        <r>
          <rPr>
            <b/>
            <sz val="9"/>
            <color indexed="81"/>
            <rFont val="Tahoma"/>
            <charset val="1"/>
          </rPr>
          <t>Restbeløb:</t>
        </r>
        <r>
          <rPr>
            <sz val="9"/>
            <color indexed="81"/>
            <rFont val="Tahoma"/>
            <charset val="1"/>
          </rPr>
          <t xml:space="preserve">
Det beløb du har tilbage til yderligere opsparing eller forbrug hver måned.</t>
        </r>
      </text>
    </comment>
  </commentList>
</comments>
</file>

<file path=xl/sharedStrings.xml><?xml version="1.0" encoding="utf-8"?>
<sst xmlns="http://schemas.openxmlformats.org/spreadsheetml/2006/main" count="136" uniqueCount="86">
  <si>
    <t>Budgetskema</t>
  </si>
  <si>
    <t>Indtægter</t>
  </si>
  <si>
    <t>Beløb pr. måned</t>
  </si>
  <si>
    <t>Nettoløn</t>
  </si>
  <si>
    <t>SU</t>
  </si>
  <si>
    <t>SU-lån</t>
  </si>
  <si>
    <t>Boligstøtte</t>
  </si>
  <si>
    <t>Øvrige indtægter</t>
  </si>
  <si>
    <t>Husleje</t>
  </si>
  <si>
    <t>Vand</t>
  </si>
  <si>
    <t xml:space="preserve">Varme </t>
  </si>
  <si>
    <t>El</t>
  </si>
  <si>
    <t>Indbo- og ansvarsforsikring</t>
  </si>
  <si>
    <t>Øvrige boligudgifter</t>
  </si>
  <si>
    <t>Udlejning af værelse</t>
  </si>
  <si>
    <t>Bolig</t>
  </si>
  <si>
    <t>Bolig i alt</t>
  </si>
  <si>
    <t>Mobil</t>
  </si>
  <si>
    <t>Internet</t>
  </si>
  <si>
    <t>Licens, tv og streaming</t>
  </si>
  <si>
    <t>Fagforening og A-kasse</t>
  </si>
  <si>
    <t>Sport fitness</t>
  </si>
  <si>
    <t>Magasiner mv.</t>
  </si>
  <si>
    <t>Ulykkesforsikring</t>
  </si>
  <si>
    <t>Rejseforsikring</t>
  </si>
  <si>
    <t>Øvrige forsikrings- og abonnementsudgifter</t>
  </si>
  <si>
    <t>Forsikring og abonnement</t>
  </si>
  <si>
    <t>Benzin/diesel</t>
  </si>
  <si>
    <t>Forsikring på bil/MC</t>
  </si>
  <si>
    <t>Ejer- og vægtafgit på bil/MC</t>
  </si>
  <si>
    <t>Reparationer mv. på bil/MC</t>
  </si>
  <si>
    <t>Øvrige transportudgifter</t>
  </si>
  <si>
    <t>Transport i alt</t>
  </si>
  <si>
    <t>Transport</t>
  </si>
  <si>
    <t>Studielån</t>
  </si>
  <si>
    <t>Opsparing</t>
  </si>
  <si>
    <t>Billån</t>
  </si>
  <si>
    <t>Pensionsopsparing</t>
  </si>
  <si>
    <t>Lån og opsparing</t>
  </si>
  <si>
    <t>Variable udgifter</t>
  </si>
  <si>
    <t>Dagligvarer og husholdning</t>
  </si>
  <si>
    <t>Ferier</t>
  </si>
  <si>
    <t>Gaver</t>
  </si>
  <si>
    <t>Fornøjelser og fritid</t>
  </si>
  <si>
    <t>Tandlæge, medicin mv.</t>
  </si>
  <si>
    <t>Øvrige udgifter</t>
  </si>
  <si>
    <t>Indtægter i alt</t>
  </si>
  <si>
    <t>Lån og opsparing i alt</t>
  </si>
  <si>
    <t>Forsikring og abonnement i alt</t>
  </si>
  <si>
    <t>Faste udgifter i alt</t>
  </si>
  <si>
    <t>Rådighedsbeløb</t>
  </si>
  <si>
    <t>Samlet overblik</t>
  </si>
  <si>
    <t>Variable udgifter i alt</t>
  </si>
  <si>
    <t>?</t>
  </si>
  <si>
    <t>Restbeløb</t>
  </si>
  <si>
    <t>Tøj, sko og personlig pleje</t>
  </si>
  <si>
    <t>Offentlig transport</t>
  </si>
  <si>
    <t>Studiekredit- og kassekreditrenter</t>
  </si>
  <si>
    <t>Forbrugslån</t>
  </si>
  <si>
    <t>Budgetskema - Netbank</t>
  </si>
  <si>
    <t>Total (12mdr.)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</si>
  <si>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</si>
  <si>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</si>
  <si>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</si>
  <si>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</si>
  <si>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</si>
  <si>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</si>
  <si>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</si>
  <si>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</si>
  <si>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</si>
  <si>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</si>
  <si>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</si>
  <si>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</si>
  <si>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Udgifter</t>
  </si>
  <si>
    <t>Udgifter total</t>
  </si>
  <si>
    <t>Indtægter total</t>
  </si>
  <si>
    <t>Nøgletal</t>
  </si>
  <si>
    <t>Ultimosaldo</t>
  </si>
  <si>
    <t>Gns. Udgift pr. måned</t>
  </si>
  <si>
    <t>Gns. Indtægt pr. måned</t>
  </si>
  <si>
    <t>Gns. Over/underskud pr. måned</t>
  </si>
  <si>
    <t>Øvrige poster</t>
  </si>
  <si>
    <t>Øvrige poster i alt</t>
  </si>
  <si>
    <t>Over/underskud pr. måned (rådighedsbeløb)</t>
  </si>
  <si>
    <t>&lt;Skriv her - under Likviditetsflow&gt;</t>
  </si>
  <si>
    <r>
      <t xml:space="preserve">Startsaldo </t>
    </r>
    <r>
      <rPr>
        <sz val="10"/>
        <color rgb="FFFF0000"/>
        <rFont val="Verdana"/>
        <family val="2"/>
      </rPr>
      <t>(indsæt selv)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</si>
</sst>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kr.&quot;\ * #,##0.00_ ;_ &quot;kr.&quot;\ * \-#,##0.00_ ;_ &quot;kr.&quot;\ * &quot;-&quot;??_ ;_ @_ "/>
    <numFmt numFmtId="164" formatCode="_ [$kr.-406]\ * #,##0.00_ ;_ [$kr.-406]\ * \-#,##0.00_ ;_ [$kr.-406]\ * &quot;-&quot;??_ ;_ @_ "/>
  </numFmts>
  <fonts count="14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sz val="10"/>
      <color theme="0"/>
      <name val="Verdana"/>
      <family val="2"/>
    </font>
    <font>
      <sz val="20"/>
      <color theme="0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10"/>
      <color theme="1"/>
      <name val="Verdana"/>
      <family val="2"/>
    </font>
    <font>
      <b/>
      <sz val="9"/>
      <color indexed="81"/>
      <name val="Tahom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b/>
      <u/>
      <sz val="10"/>
      <color theme="1"/>
      <name val="Verdana"/>
      <family val="2"/>
    </font>
    <font>
      <u/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748DB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4" borderId="12" applyNumberFormat="0" applyAlignment="0" applyProtection="0"/>
  </cellStyleXfs>
  <cellXfs count="84">
    <xf numFmtId="0" fontId="0" fillId="0" borderId="0" xfId="0"/>
    <xf numFmtId="0" fontId="0" fillId="0" borderId="7" xfId="0" applyBorder="1"/>
    <xf numFmtId="0" fontId="0" fillId="0" borderId="0" xfId="0" applyBorder="1"/>
    <xf numFmtId="0" fontId="0" fillId="0" borderId="3" xfId="0" applyBorder="1"/>
    <xf numFmtId="164" fontId="0" fillId="0" borderId="2" xfId="0" applyNumberFormat="1" applyBorder="1"/>
    <xf numFmtId="164" fontId="0" fillId="0" borderId="4" xfId="0" applyNumberFormat="1" applyBorder="1"/>
    <xf numFmtId="0" fontId="0" fillId="0" borderId="0" xfId="0" applyFill="1" applyBorder="1"/>
    <xf numFmtId="0" fontId="0" fillId="0" borderId="1" xfId="0" applyBorder="1"/>
    <xf numFmtId="44" fontId="0" fillId="0" borderId="2" xfId="1" applyFont="1" applyBorder="1"/>
    <xf numFmtId="44" fontId="0" fillId="0" borderId="4" xfId="1" applyFont="1" applyBorder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2" borderId="8" xfId="0" applyFill="1" applyBorder="1"/>
    <xf numFmtId="164" fontId="0" fillId="2" borderId="6" xfId="0" applyNumberFormat="1" applyFill="1" applyBorder="1"/>
    <xf numFmtId="0" fontId="0" fillId="2" borderId="0" xfId="0" applyFill="1" applyBorder="1"/>
    <xf numFmtId="164" fontId="0" fillId="2" borderId="4" xfId="0" applyNumberFormat="1" applyFill="1" applyBorder="1"/>
    <xf numFmtId="0" fontId="0" fillId="2" borderId="5" xfId="0" applyFill="1" applyBorder="1"/>
    <xf numFmtId="164" fontId="0" fillId="0" borderId="0" xfId="0" applyNumberFormat="1"/>
    <xf numFmtId="0" fontId="3" fillId="3" borderId="0" xfId="0" applyFont="1" applyFill="1"/>
    <xf numFmtId="164" fontId="3" fillId="3" borderId="0" xfId="0" applyNumberFormat="1" applyFont="1" applyFill="1"/>
    <xf numFmtId="44" fontId="0" fillId="2" borderId="6" xfId="1" applyFont="1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12" fillId="0" borderId="0" xfId="0" applyFont="1"/>
    <xf numFmtId="0" fontId="0" fillId="0" borderId="9" xfId="0" applyBorder="1"/>
    <xf numFmtId="0" fontId="0" fillId="0" borderId="13" xfId="0" applyBorder="1"/>
    <xf numFmtId="0" fontId="0" fillId="0" borderId="0" xfId="0" applyFont="1"/>
    <xf numFmtId="0" fontId="0" fillId="0" borderId="13" xfId="0" applyFont="1" applyBorder="1"/>
    <xf numFmtId="49" fontId="13" fillId="0" borderId="0" xfId="0" applyNumberFormat="1" applyFont="1"/>
    <xf numFmtId="0" fontId="13" fillId="0" borderId="0" xfId="0" applyFont="1"/>
    <xf numFmtId="0" fontId="0" fillId="5" borderId="4" xfId="0" applyFill="1" applyBorder="1"/>
    <xf numFmtId="0" fontId="0" fillId="5" borderId="10" xfId="0" applyFill="1" applyBorder="1"/>
    <xf numFmtId="0" fontId="0" fillId="5" borderId="0" xfId="0" applyFill="1" applyBorder="1"/>
    <xf numFmtId="0" fontId="0" fillId="5" borderId="3" xfId="0" applyFill="1" applyBorder="1"/>
    <xf numFmtId="0" fontId="0" fillId="5" borderId="23" xfId="0" applyFill="1" applyBorder="1"/>
    <xf numFmtId="0" fontId="0" fillId="5" borderId="22" xfId="0" applyFill="1" applyBorder="1"/>
    <xf numFmtId="0" fontId="0" fillId="5" borderId="2" xfId="0" applyFill="1" applyBorder="1"/>
    <xf numFmtId="0" fontId="0" fillId="5" borderId="9" xfId="0" applyFill="1" applyBorder="1"/>
    <xf numFmtId="0" fontId="0" fillId="5" borderId="1" xfId="0" applyFill="1" applyBorder="1"/>
    <xf numFmtId="0" fontId="0" fillId="5" borderId="7" xfId="0" applyFill="1" applyBorder="1"/>
    <xf numFmtId="164" fontId="0" fillId="0" borderId="23" xfId="0" applyNumberFormat="1" applyBorder="1"/>
    <xf numFmtId="164" fontId="0" fillId="0" borderId="10" xfId="0" applyNumberFormat="1" applyBorder="1"/>
    <xf numFmtId="164" fontId="0" fillId="0" borderId="3" xfId="0" applyNumberFormat="1" applyBorder="1"/>
    <xf numFmtId="164" fontId="0" fillId="0" borderId="0" xfId="0" applyNumberFormat="1" applyBorder="1"/>
    <xf numFmtId="164" fontId="0" fillId="5" borderId="23" xfId="0" applyNumberFormat="1" applyFill="1" applyBorder="1"/>
    <xf numFmtId="164" fontId="0" fillId="5" borderId="4" xfId="0" applyNumberFormat="1" applyFill="1" applyBorder="1"/>
    <xf numFmtId="164" fontId="0" fillId="5" borderId="10" xfId="0" applyNumberFormat="1" applyFill="1" applyBorder="1"/>
    <xf numFmtId="164" fontId="0" fillId="5" borderId="3" xfId="0" applyNumberFormat="1" applyFill="1" applyBorder="1"/>
    <xf numFmtId="164" fontId="0" fillId="5" borderId="0" xfId="0" applyNumberFormat="1" applyFill="1" applyBorder="1"/>
    <xf numFmtId="164" fontId="0" fillId="0" borderId="24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10" fillId="4" borderId="0" xfId="2" applyNumberFormat="1" applyBorder="1"/>
    <xf numFmtId="164" fontId="0" fillId="0" borderId="21" xfId="0" applyNumberFormat="1" applyBorder="1"/>
    <xf numFmtId="164" fontId="0" fillId="0" borderId="13" xfId="0" applyNumberFormat="1" applyBorder="1"/>
    <xf numFmtId="0" fontId="0" fillId="6" borderId="0" xfId="0" applyFill="1"/>
    <xf numFmtId="164" fontId="0" fillId="6" borderId="4" xfId="0" applyNumberFormat="1" applyFill="1" applyBorder="1"/>
    <xf numFmtId="164" fontId="0" fillId="6" borderId="10" xfId="0" applyNumberFormat="1" applyFill="1" applyBorder="1"/>
    <xf numFmtId="164" fontId="0" fillId="6" borderId="3" xfId="0" applyNumberFormat="1" applyFill="1" applyBorder="1"/>
    <xf numFmtId="164" fontId="0" fillId="6" borderId="0" xfId="0" applyNumberFormat="1" applyFill="1" applyBorder="1"/>
    <xf numFmtId="164" fontId="11" fillId="6" borderId="17" xfId="0" applyNumberFormat="1" applyFont="1" applyFill="1" applyBorder="1"/>
    <xf numFmtId="49" fontId="2" fillId="0" borderId="10" xfId="0" applyNumberFormat="1" applyFont="1" applyBorder="1" applyAlignment="1">
      <alignment horizontal="center" vertical="center" textRotation="90" wrapText="1"/>
    </xf>
    <xf numFmtId="49" fontId="2" fillId="0" borderId="11" xfId="0" applyNumberFormat="1" applyFont="1" applyBorder="1" applyAlignment="1">
      <alignment horizontal="center" vertical="center" textRotation="90" wrapText="1"/>
    </xf>
    <xf numFmtId="49" fontId="2" fillId="0" borderId="9" xfId="0" applyNumberFormat="1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9" fontId="0" fillId="0" borderId="11" xfId="0" applyNumberFormat="1" applyBorder="1" applyAlignment="1">
      <alignment wrapText="1"/>
    </xf>
    <xf numFmtId="0" fontId="2" fillId="0" borderId="9" xfId="0" applyFont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</cellXfs>
  <cellStyles count="3">
    <cellStyle name="Kontrollér celle" xfId="2" builtinId="23"/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748D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Overblik over dit forbrug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'Månedlige udgifter'!$N$4:$N$8</c:f>
              <c:strCache>
                <c:ptCount val="5"/>
                <c:pt idx="0">
                  <c:v>Bolig</c:v>
                </c:pt>
                <c:pt idx="1">
                  <c:v>Forsikring og abonnement</c:v>
                </c:pt>
                <c:pt idx="2">
                  <c:v>Transport</c:v>
                </c:pt>
                <c:pt idx="3">
                  <c:v>Variable udgifter</c:v>
                </c:pt>
                <c:pt idx="4">
                  <c:v>Lån og opsparing</c:v>
                </c:pt>
              </c:strCache>
            </c:strRef>
          </c:cat>
          <c:val>
            <c:numRef>
              <c:f>'Månedlige udgifter'!$O$4:$O$8</c:f>
              <c:numCache>
                <c:formatCode>_ [$kr.-406]\ * #,##0.00_ ;_ [$kr.-406]\ * \-#,##0.00_ ;_ [$kr.-406]\ * "-"??_ ;_ @_ </c:formatCode>
                <c:ptCount val="5"/>
                <c:pt idx="0">
                  <c:v>5283.3333333333339</c:v>
                </c:pt>
                <c:pt idx="1">
                  <c:v>1853.3333333333333</c:v>
                </c:pt>
                <c:pt idx="2">
                  <c:v>1737.5000000000002</c:v>
                </c:pt>
                <c:pt idx="3">
                  <c:v>2058.333333333333</c:v>
                </c:pt>
                <c:pt idx="4">
                  <c:v>3010.5833333333335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Indtægter/Udgifter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Likviditetsflow!$A$65</c:f>
              <c:strCache>
                <c:ptCount val="1"/>
                <c:pt idx="0">
                  <c:v>Indtægter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Likviditetsflow!$D$2:$O$2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Likviditetsflow!$D$65:$O$65</c:f>
              <c:numCache>
                <c:formatCode>_ [$kr.-406]\ * #,##0.00_ ;_ [$kr.-406]\ * \-#,##0.00_ ;_ [$kr.-406]\ * "-"??_ ;_ @_ </c:formatCode>
                <c:ptCount val="12"/>
                <c:pt idx="0">
                  <c:v>13953</c:v>
                </c:pt>
                <c:pt idx="1">
                  <c:v>13953</c:v>
                </c:pt>
                <c:pt idx="2">
                  <c:v>13953</c:v>
                </c:pt>
                <c:pt idx="3">
                  <c:v>13953</c:v>
                </c:pt>
                <c:pt idx="4">
                  <c:v>13953</c:v>
                </c:pt>
                <c:pt idx="5">
                  <c:v>13953</c:v>
                </c:pt>
                <c:pt idx="6">
                  <c:v>13953</c:v>
                </c:pt>
                <c:pt idx="7">
                  <c:v>13953</c:v>
                </c:pt>
                <c:pt idx="8">
                  <c:v>13953</c:v>
                </c:pt>
                <c:pt idx="9">
                  <c:v>13953</c:v>
                </c:pt>
                <c:pt idx="10">
                  <c:v>13953</c:v>
                </c:pt>
                <c:pt idx="11">
                  <c:v>13953</c:v>
                </c:pt>
              </c:numCache>
            </c:numRef>
          </c:val>
        </c:ser>
        <c:ser>
          <c:idx val="1"/>
          <c:order val="1"/>
          <c:tx>
            <c:strRef>
              <c:f>Likviditetsflow!$A$54</c:f>
              <c:strCache>
                <c:ptCount val="1"/>
                <c:pt idx="0">
                  <c:v>Udgifter 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Likviditetsflow!$D$2:$O$2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Likviditetsflow!$D$54:$O$54</c:f>
              <c:numCache>
                <c:formatCode>_ [$kr.-406]\ * #,##0.00_ ;_ [$kr.-406]\ * \-#,##0.00_ ;_ [$kr.-406]\ * "-"??_ ;_ @_ </c:formatCode>
                <c:ptCount val="12"/>
                <c:pt idx="0">
                  <c:v>25800</c:v>
                </c:pt>
                <c:pt idx="1">
                  <c:v>15040</c:v>
                </c:pt>
                <c:pt idx="2">
                  <c:v>12175</c:v>
                </c:pt>
                <c:pt idx="3">
                  <c:v>11540</c:v>
                </c:pt>
                <c:pt idx="4">
                  <c:v>13300</c:v>
                </c:pt>
                <c:pt idx="5">
                  <c:v>11720</c:v>
                </c:pt>
                <c:pt idx="6">
                  <c:v>12950</c:v>
                </c:pt>
                <c:pt idx="7">
                  <c:v>15040</c:v>
                </c:pt>
                <c:pt idx="8">
                  <c:v>11976</c:v>
                </c:pt>
                <c:pt idx="9">
                  <c:v>11540</c:v>
                </c:pt>
                <c:pt idx="10">
                  <c:v>13300</c:v>
                </c:pt>
                <c:pt idx="11">
                  <c:v>12936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4333040"/>
        <c:axId val="344333432"/>
        <c:axId val="0"/>
      </c:bar3DChart>
      <c:catAx>
        <c:axId val="34433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44333432"/>
        <c:crosses val="autoZero"/>
        <c:auto val="1"/>
        <c:lblAlgn val="ctr"/>
        <c:lblOffset val="100"/>
        <c:noMultiLvlLbl val="0"/>
      </c:catAx>
      <c:valAx>
        <c:axId val="34433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[$kr.-406]\ * #,##0.00_ ;_ [$kr.-406]\ * \-#,##0.00_ ;_ [$kr.-406]\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4433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2476921</xdr:colOff>
      <xdr:row>1</xdr:row>
      <xdr:rowOff>9625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3019846" cy="714475"/>
        </a:xfrm>
        <a:prstGeom prst="rect">
          <a:avLst/>
        </a:prstGeom>
      </xdr:spPr>
    </xdr:pic>
    <xdr:clientData/>
  </xdr:twoCellAnchor>
  <xdr:twoCellAnchor>
    <xdr:from>
      <xdr:col>8</xdr:col>
      <xdr:colOff>23812</xdr:colOff>
      <xdr:row>2</xdr:row>
      <xdr:rowOff>0</xdr:rowOff>
    </xdr:from>
    <xdr:to>
      <xdr:col>15</xdr:col>
      <xdr:colOff>90487</xdr:colOff>
      <xdr:row>18</xdr:row>
      <xdr:rowOff>152400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20</xdr:row>
      <xdr:rowOff>9525</xdr:rowOff>
    </xdr:from>
    <xdr:to>
      <xdr:col>16</xdr:col>
      <xdr:colOff>361950</xdr:colOff>
      <xdr:row>38</xdr:row>
      <xdr:rowOff>133350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4"/>
  <sheetViews>
    <sheetView zoomScaleNormal="100" workbookViewId="0">
      <selection activeCell="D5" sqref="D5"/>
    </sheetView>
  </sheetViews>
  <sheetFormatPr defaultRowHeight="12.75" x14ac:dyDescent="0.2"/>
  <cols>
    <col min="1" max="1" width="37.125" customWidth="1"/>
    <col min="2" max="2" width="1.75" customWidth="1"/>
    <col min="3" max="3" width="14.25" bestFit="1" customWidth="1"/>
    <col min="4" max="4" width="14.125" bestFit="1" customWidth="1"/>
    <col min="5" max="15" width="13.25" bestFit="1" customWidth="1"/>
  </cols>
  <sheetData>
    <row r="1" spans="1:15" x14ac:dyDescent="0.2">
      <c r="A1" s="27" t="s">
        <v>59</v>
      </c>
      <c r="B1" s="27"/>
    </row>
    <row r="2" spans="1:15" ht="13.5" thickBot="1" x14ac:dyDescent="0.25">
      <c r="C2" s="28" t="s">
        <v>60</v>
      </c>
      <c r="D2" s="29" t="s">
        <v>61</v>
      </c>
      <c r="E2" s="29" t="s">
        <v>62</v>
      </c>
      <c r="F2" s="29" t="s">
        <v>63</v>
      </c>
      <c r="G2" s="29" t="s">
        <v>64</v>
      </c>
      <c r="H2" s="29" t="s">
        <v>65</v>
      </c>
      <c r="I2" s="29" t="s">
        <v>66</v>
      </c>
      <c r="J2" s="29" t="s">
        <v>67</v>
      </c>
      <c r="K2" s="29" t="s">
        <v>68</v>
      </c>
      <c r="L2" s="29" t="s">
        <v>69</v>
      </c>
      <c r="M2" s="29" t="s">
        <v>70</v>
      </c>
      <c r="N2" s="29" t="s">
        <v>71</v>
      </c>
      <c r="O2" s="29" t="s">
        <v>72</v>
      </c>
    </row>
    <row r="3" spans="1:15" x14ac:dyDescent="0.2">
      <c r="A3" s="27" t="s">
        <v>73</v>
      </c>
      <c r="B3" s="27"/>
      <c r="C3" s="39"/>
      <c r="D3" s="40"/>
      <c r="E3" s="41"/>
      <c r="F3" s="41"/>
      <c r="G3" s="41"/>
      <c r="H3" s="41"/>
      <c r="I3" s="42"/>
      <c r="J3" s="41"/>
      <c r="K3" s="43"/>
      <c r="L3" s="41"/>
      <c r="M3" s="43"/>
      <c r="N3" s="41"/>
      <c r="O3" s="40"/>
    </row>
    <row r="4" spans="1:15" x14ac:dyDescent="0.2">
      <c r="A4" s="32" t="s">
        <v>15</v>
      </c>
      <c r="B4" s="32"/>
      <c r="C4" s="38"/>
      <c r="D4" s="34"/>
      <c r="E4" s="35"/>
      <c r="F4" s="35"/>
      <c r="G4" s="35"/>
      <c r="H4" s="35"/>
      <c r="I4" s="37"/>
      <c r="J4" s="35"/>
      <c r="K4" s="36"/>
      <c r="L4" s="35"/>
      <c r="M4" s="36"/>
      <c r="N4" s="35"/>
      <c r="O4" s="34"/>
    </row>
    <row r="5" spans="1:15" x14ac:dyDescent="0.2">
      <c r="A5" t="str">
        <f>'Månedlige udgifter'!B12</f>
        <v>Husleje</v>
      </c>
      <c r="C5" s="44">
        <f>SUM(D5:O5)</f>
        <v>51600</v>
      </c>
      <c r="D5" s="68">
        <v>4300</v>
      </c>
      <c r="E5" s="68">
        <v>4300</v>
      </c>
      <c r="F5" s="68">
        <v>4300</v>
      </c>
      <c r="G5" s="68">
        <v>4300</v>
      </c>
      <c r="H5" s="68">
        <v>4300</v>
      </c>
      <c r="I5" s="68">
        <v>4300</v>
      </c>
      <c r="J5" s="68">
        <v>4300</v>
      </c>
      <c r="K5" s="68">
        <v>4300</v>
      </c>
      <c r="L5" s="68">
        <v>4300</v>
      </c>
      <c r="M5" s="68">
        <v>4300</v>
      </c>
      <c r="N5" s="68">
        <v>4300</v>
      </c>
      <c r="O5" s="68">
        <v>4300</v>
      </c>
    </row>
    <row r="6" spans="1:15" x14ac:dyDescent="0.2">
      <c r="A6" t="str">
        <f>'Månedlige udgifter'!B13</f>
        <v>Vand</v>
      </c>
      <c r="C6" s="44">
        <f t="shared" ref="C6:C10" si="0">SUM(D6:O6)</f>
        <v>3000</v>
      </c>
      <c r="D6" s="68"/>
      <c r="E6" s="69"/>
      <c r="F6" s="69">
        <v>750</v>
      </c>
      <c r="G6" s="69"/>
      <c r="H6" s="69"/>
      <c r="I6" s="70">
        <v>750</v>
      </c>
      <c r="J6" s="69"/>
      <c r="K6" s="71"/>
      <c r="L6" s="69">
        <v>750</v>
      </c>
      <c r="M6" s="71"/>
      <c r="N6" s="69"/>
      <c r="O6" s="68">
        <v>750</v>
      </c>
    </row>
    <row r="7" spans="1:15" x14ac:dyDescent="0.2">
      <c r="A7" t="str">
        <f>'Månedlige udgifter'!B14</f>
        <v xml:space="preserve">Varme </v>
      </c>
      <c r="C7" s="44">
        <f t="shared" si="0"/>
        <v>3200</v>
      </c>
      <c r="D7" s="68"/>
      <c r="E7" s="69">
        <v>800</v>
      </c>
      <c r="F7" s="69"/>
      <c r="G7" s="69"/>
      <c r="H7" s="69">
        <v>800</v>
      </c>
      <c r="I7" s="70"/>
      <c r="J7" s="69"/>
      <c r="K7" s="71">
        <v>800</v>
      </c>
      <c r="L7" s="69"/>
      <c r="M7" s="71"/>
      <c r="N7" s="69">
        <v>800</v>
      </c>
      <c r="O7" s="68"/>
    </row>
    <row r="8" spans="1:15" x14ac:dyDescent="0.2">
      <c r="A8" t="str">
        <f>'Månedlige udgifter'!B15</f>
        <v>El</v>
      </c>
      <c r="C8" s="44">
        <f t="shared" si="0"/>
        <v>3600</v>
      </c>
      <c r="D8" s="68">
        <v>900</v>
      </c>
      <c r="E8" s="69"/>
      <c r="F8" s="69"/>
      <c r="G8" s="69">
        <v>900</v>
      </c>
      <c r="H8" s="69"/>
      <c r="I8" s="70"/>
      <c r="J8" s="69">
        <v>900</v>
      </c>
      <c r="K8" s="71"/>
      <c r="L8" s="69"/>
      <c r="M8" s="71">
        <v>900</v>
      </c>
      <c r="N8" s="69"/>
      <c r="O8" s="68"/>
    </row>
    <row r="9" spans="1:15" x14ac:dyDescent="0.2">
      <c r="A9" t="str">
        <f>'Månedlige udgifter'!B16</f>
        <v>Indbo- og ansvarsforsikring</v>
      </c>
      <c r="C9" s="44">
        <f t="shared" si="0"/>
        <v>2000</v>
      </c>
      <c r="D9" s="68">
        <v>2000</v>
      </c>
      <c r="E9" s="69"/>
      <c r="F9" s="69"/>
      <c r="G9" s="69"/>
      <c r="H9" s="69"/>
      <c r="I9" s="70"/>
      <c r="J9" s="69"/>
      <c r="K9" s="71"/>
      <c r="L9" s="69"/>
      <c r="M9" s="71"/>
      <c r="N9" s="69"/>
      <c r="O9" s="68"/>
    </row>
    <row r="10" spans="1:15" x14ac:dyDescent="0.2">
      <c r="A10" t="str">
        <f>'Månedlige udgifter'!B17</f>
        <v>Øvrige boligudgifter</v>
      </c>
      <c r="C10" s="44">
        <f t="shared" si="0"/>
        <v>0</v>
      </c>
      <c r="D10" s="68"/>
      <c r="E10" s="69"/>
      <c r="F10" s="69"/>
      <c r="G10" s="69"/>
      <c r="H10" s="69"/>
      <c r="I10" s="70"/>
      <c r="J10" s="69"/>
      <c r="K10" s="71"/>
      <c r="L10" s="69"/>
      <c r="M10" s="71"/>
      <c r="N10" s="69"/>
      <c r="O10" s="68"/>
    </row>
    <row r="11" spans="1:15" x14ac:dyDescent="0.2">
      <c r="C11" s="48"/>
      <c r="D11" s="49"/>
      <c r="E11" s="50"/>
      <c r="F11" s="50"/>
      <c r="G11" s="50"/>
      <c r="H11" s="50"/>
      <c r="I11" s="51"/>
      <c r="J11" s="50"/>
      <c r="K11" s="52"/>
      <c r="L11" s="50"/>
      <c r="M11" s="52"/>
      <c r="N11" s="50"/>
      <c r="O11" s="49"/>
    </row>
    <row r="12" spans="1:15" x14ac:dyDescent="0.2">
      <c r="A12" s="27" t="s">
        <v>26</v>
      </c>
      <c r="B12" s="33"/>
      <c r="C12" s="48"/>
      <c r="D12" s="49"/>
      <c r="E12" s="50"/>
      <c r="F12" s="50"/>
      <c r="G12" s="50"/>
      <c r="H12" s="50"/>
      <c r="I12" s="51"/>
      <c r="J12" s="50"/>
      <c r="K12" s="52"/>
      <c r="L12" s="50"/>
      <c r="M12" s="52"/>
      <c r="N12" s="50"/>
      <c r="O12" s="49"/>
    </row>
    <row r="13" spans="1:15" x14ac:dyDescent="0.2">
      <c r="A13" t="str">
        <f>'Månedlige udgifter'!B19</f>
        <v>Mobil</v>
      </c>
      <c r="C13" s="44">
        <f>SUM(D13:O13)</f>
        <v>1800</v>
      </c>
      <c r="D13" s="68">
        <v>150</v>
      </c>
      <c r="E13" s="68">
        <v>150</v>
      </c>
      <c r="F13" s="68">
        <v>150</v>
      </c>
      <c r="G13" s="68">
        <v>150</v>
      </c>
      <c r="H13" s="68">
        <v>150</v>
      </c>
      <c r="I13" s="68">
        <v>150</v>
      </c>
      <c r="J13" s="68">
        <v>150</v>
      </c>
      <c r="K13" s="68">
        <v>150</v>
      </c>
      <c r="L13" s="68">
        <v>150</v>
      </c>
      <c r="M13" s="68">
        <v>150</v>
      </c>
      <c r="N13" s="68">
        <v>150</v>
      </c>
      <c r="O13" s="68">
        <v>150</v>
      </c>
    </row>
    <row r="14" spans="1:15" x14ac:dyDescent="0.2">
      <c r="A14" t="str">
        <f>'Månedlige udgifter'!B20</f>
        <v>Internet</v>
      </c>
      <c r="C14" s="44">
        <f t="shared" ref="C14:C21" si="1">SUM(D14:O14)</f>
        <v>2640</v>
      </c>
      <c r="D14" s="68"/>
      <c r="E14" s="69">
        <v>440</v>
      </c>
      <c r="F14" s="69"/>
      <c r="G14" s="69">
        <v>440</v>
      </c>
      <c r="H14" s="69"/>
      <c r="I14" s="70">
        <v>440</v>
      </c>
      <c r="J14" s="69"/>
      <c r="K14" s="71">
        <v>440</v>
      </c>
      <c r="L14" s="69"/>
      <c r="M14" s="71">
        <v>440</v>
      </c>
      <c r="N14" s="69"/>
      <c r="O14" s="68">
        <v>440</v>
      </c>
    </row>
    <row r="15" spans="1:15" x14ac:dyDescent="0.2">
      <c r="A15" t="str">
        <f>'Månedlige udgifter'!B21</f>
        <v>Licens, tv og streaming</v>
      </c>
      <c r="B15" s="22" t="s">
        <v>53</v>
      </c>
      <c r="C15" s="44">
        <f t="shared" si="1"/>
        <v>2500</v>
      </c>
      <c r="D15" s="68">
        <v>1250</v>
      </c>
      <c r="E15" s="69"/>
      <c r="F15" s="69"/>
      <c r="G15" s="69"/>
      <c r="H15" s="69"/>
      <c r="I15" s="70"/>
      <c r="J15" s="69">
        <v>1250</v>
      </c>
      <c r="K15" s="71"/>
      <c r="L15" s="69"/>
      <c r="M15" s="71"/>
      <c r="N15" s="69"/>
      <c r="O15" s="68"/>
    </row>
    <row r="16" spans="1:15" x14ac:dyDescent="0.2">
      <c r="A16" t="str">
        <f>'Månedlige udgifter'!B22</f>
        <v>Fagforening og A-kasse</v>
      </c>
      <c r="C16" s="44">
        <f t="shared" si="1"/>
        <v>9200</v>
      </c>
      <c r="D16" s="68"/>
      <c r="E16" s="69">
        <v>2300</v>
      </c>
      <c r="F16" s="69"/>
      <c r="G16" s="69"/>
      <c r="H16" s="69">
        <v>2300</v>
      </c>
      <c r="I16" s="70"/>
      <c r="J16" s="69"/>
      <c r="K16" s="71">
        <v>2300</v>
      </c>
      <c r="L16" s="69"/>
      <c r="M16" s="71"/>
      <c r="N16" s="69">
        <v>2300</v>
      </c>
      <c r="O16" s="68"/>
    </row>
    <row r="17" spans="1:15" x14ac:dyDescent="0.2">
      <c r="A17" t="str">
        <f>'Månedlige udgifter'!B23</f>
        <v>Sport fitness</v>
      </c>
      <c r="C17" s="44">
        <f t="shared" si="1"/>
        <v>3000</v>
      </c>
      <c r="D17" s="68">
        <v>250</v>
      </c>
      <c r="E17" s="68">
        <v>250</v>
      </c>
      <c r="F17" s="68">
        <v>250</v>
      </c>
      <c r="G17" s="68">
        <v>250</v>
      </c>
      <c r="H17" s="68">
        <v>250</v>
      </c>
      <c r="I17" s="68">
        <v>250</v>
      </c>
      <c r="J17" s="68">
        <v>250</v>
      </c>
      <c r="K17" s="68">
        <v>250</v>
      </c>
      <c r="L17" s="68">
        <v>250</v>
      </c>
      <c r="M17" s="68">
        <v>250</v>
      </c>
      <c r="N17" s="68">
        <v>250</v>
      </c>
      <c r="O17" s="68">
        <v>250</v>
      </c>
    </row>
    <row r="18" spans="1:15" x14ac:dyDescent="0.2">
      <c r="A18" t="str">
        <f>'Månedlige udgifter'!B24</f>
        <v>Magasiner mv.</v>
      </c>
      <c r="C18" s="44">
        <f t="shared" si="1"/>
        <v>0</v>
      </c>
      <c r="D18" s="68"/>
      <c r="E18" s="69"/>
      <c r="F18" s="69"/>
      <c r="G18" s="69"/>
      <c r="H18" s="69"/>
      <c r="I18" s="70"/>
      <c r="J18" s="69"/>
      <c r="K18" s="71"/>
      <c r="L18" s="69"/>
      <c r="M18" s="71"/>
      <c r="N18" s="69"/>
      <c r="O18" s="68"/>
    </row>
    <row r="19" spans="1:15" x14ac:dyDescent="0.2">
      <c r="A19" t="str">
        <f>'Månedlige udgifter'!B25</f>
        <v>Ulykkesforsikring</v>
      </c>
      <c r="C19" s="44">
        <f t="shared" si="1"/>
        <v>2100</v>
      </c>
      <c r="D19" s="68">
        <v>2100</v>
      </c>
      <c r="E19" s="69"/>
      <c r="F19" s="69"/>
      <c r="G19" s="69"/>
      <c r="H19" s="69"/>
      <c r="I19" s="70"/>
      <c r="J19" s="69"/>
      <c r="K19" s="71"/>
      <c r="L19" s="69"/>
      <c r="M19" s="71"/>
      <c r="N19" s="69"/>
      <c r="O19" s="68"/>
    </row>
    <row r="20" spans="1:15" x14ac:dyDescent="0.2">
      <c r="A20" t="str">
        <f>'Månedlige udgifter'!B26</f>
        <v>Rejseforsikring</v>
      </c>
      <c r="C20" s="44">
        <f t="shared" si="1"/>
        <v>0</v>
      </c>
      <c r="D20" s="68"/>
      <c r="E20" s="69"/>
      <c r="F20" s="69"/>
      <c r="G20" s="69"/>
      <c r="H20" s="69"/>
      <c r="I20" s="70"/>
      <c r="J20" s="69"/>
      <c r="K20" s="71"/>
      <c r="L20" s="69"/>
      <c r="M20" s="71"/>
      <c r="N20" s="69"/>
      <c r="O20" s="68"/>
    </row>
    <row r="21" spans="1:15" x14ac:dyDescent="0.2">
      <c r="A21" t="str">
        <f>'Månedlige udgifter'!B27</f>
        <v>Øvrige forsikrings- og abonnementsudgifter</v>
      </c>
      <c r="B21" s="22" t="s">
        <v>53</v>
      </c>
      <c r="C21" s="44">
        <f t="shared" si="1"/>
        <v>1000</v>
      </c>
      <c r="D21" s="68"/>
      <c r="E21" s="69"/>
      <c r="F21" s="69">
        <v>500</v>
      </c>
      <c r="G21" s="69"/>
      <c r="H21" s="69"/>
      <c r="I21" s="70"/>
      <c r="J21" s="69"/>
      <c r="K21" s="71"/>
      <c r="L21" s="69">
        <v>500</v>
      </c>
      <c r="M21" s="71"/>
      <c r="N21" s="69"/>
      <c r="O21" s="68"/>
    </row>
    <row r="22" spans="1:15" x14ac:dyDescent="0.2">
      <c r="C22" s="48"/>
      <c r="D22" s="49"/>
      <c r="E22" s="50"/>
      <c r="F22" s="50"/>
      <c r="G22" s="50"/>
      <c r="H22" s="50"/>
      <c r="I22" s="51"/>
      <c r="J22" s="50"/>
      <c r="K22" s="52"/>
      <c r="L22" s="50"/>
      <c r="M22" s="52"/>
      <c r="N22" s="50"/>
      <c r="O22" s="49"/>
    </row>
    <row r="23" spans="1:15" x14ac:dyDescent="0.2">
      <c r="A23" s="27" t="s">
        <v>33</v>
      </c>
      <c r="B23" s="33"/>
      <c r="C23" s="48"/>
      <c r="D23" s="49"/>
      <c r="E23" s="50"/>
      <c r="F23" s="50"/>
      <c r="G23" s="50"/>
      <c r="H23" s="50"/>
      <c r="I23" s="51"/>
      <c r="J23" s="50"/>
      <c r="K23" s="52"/>
      <c r="L23" s="50"/>
      <c r="M23" s="52"/>
      <c r="N23" s="50"/>
      <c r="O23" s="49"/>
    </row>
    <row r="24" spans="1:15" x14ac:dyDescent="0.2">
      <c r="A24" t="str">
        <f>'Månedlige udgifter'!B29</f>
        <v>Offentlig transport</v>
      </c>
      <c r="C24" s="44">
        <f>SUM(D24:O24)</f>
        <v>150</v>
      </c>
      <c r="D24" s="68">
        <v>150</v>
      </c>
      <c r="E24" s="69"/>
      <c r="F24" s="69"/>
      <c r="G24" s="69"/>
      <c r="H24" s="69"/>
      <c r="I24" s="70"/>
      <c r="J24" s="69"/>
      <c r="K24" s="71"/>
      <c r="L24" s="69"/>
      <c r="M24" s="71"/>
      <c r="N24" s="69"/>
      <c r="O24" s="68"/>
    </row>
    <row r="25" spans="1:15" x14ac:dyDescent="0.2">
      <c r="A25" t="str">
        <f>'Månedlige udgifter'!B30</f>
        <v>Benzin/diesel</v>
      </c>
      <c r="C25" s="44">
        <f t="shared" ref="C25:C29" si="2">SUM(D25:O25)</f>
        <v>9600</v>
      </c>
      <c r="D25" s="68">
        <v>800</v>
      </c>
      <c r="E25" s="68">
        <v>800</v>
      </c>
      <c r="F25" s="68">
        <v>800</v>
      </c>
      <c r="G25" s="68">
        <v>800</v>
      </c>
      <c r="H25" s="68">
        <v>800</v>
      </c>
      <c r="I25" s="68">
        <v>800</v>
      </c>
      <c r="J25" s="68">
        <v>800</v>
      </c>
      <c r="K25" s="68">
        <v>800</v>
      </c>
      <c r="L25" s="68">
        <v>800</v>
      </c>
      <c r="M25" s="68">
        <v>800</v>
      </c>
      <c r="N25" s="68">
        <v>800</v>
      </c>
      <c r="O25" s="68">
        <v>800</v>
      </c>
    </row>
    <row r="26" spans="1:15" x14ac:dyDescent="0.2">
      <c r="A26" t="str">
        <f>'Månedlige udgifter'!B31</f>
        <v>Forsikring på bil/MC</v>
      </c>
      <c r="C26" s="44">
        <f t="shared" si="2"/>
        <v>8500</v>
      </c>
      <c r="D26" s="68">
        <v>8500</v>
      </c>
      <c r="E26" s="69"/>
      <c r="F26" s="69"/>
      <c r="G26" s="69"/>
      <c r="H26" s="69"/>
      <c r="I26" s="70"/>
      <c r="J26" s="69"/>
      <c r="K26" s="71"/>
      <c r="L26" s="69"/>
      <c r="M26" s="71"/>
      <c r="N26" s="69"/>
      <c r="O26" s="68"/>
    </row>
    <row r="27" spans="1:15" x14ac:dyDescent="0.2">
      <c r="A27" t="str">
        <f>'Månedlige udgifter'!B32</f>
        <v>Ejer- og vægtafgit på bil/MC</v>
      </c>
      <c r="C27" s="44">
        <f t="shared" si="2"/>
        <v>2600</v>
      </c>
      <c r="D27" s="68"/>
      <c r="E27" s="69">
        <v>1300</v>
      </c>
      <c r="F27" s="69"/>
      <c r="G27" s="69"/>
      <c r="H27" s="69"/>
      <c r="I27" s="70"/>
      <c r="J27" s="69"/>
      <c r="K27" s="71">
        <v>1300</v>
      </c>
      <c r="L27" s="69"/>
      <c r="M27" s="71"/>
      <c r="N27" s="69"/>
      <c r="O27" s="68"/>
    </row>
    <row r="28" spans="1:15" x14ac:dyDescent="0.2">
      <c r="A28" t="str">
        <f>'Månedlige udgifter'!B33</f>
        <v>Reparationer mv. på bil/MC</v>
      </c>
      <c r="C28" s="44">
        <f t="shared" si="2"/>
        <v>0</v>
      </c>
      <c r="D28" s="68"/>
      <c r="E28" s="69"/>
      <c r="F28" s="69"/>
      <c r="G28" s="69"/>
      <c r="H28" s="69"/>
      <c r="I28" s="70"/>
      <c r="J28" s="69"/>
      <c r="K28" s="71"/>
      <c r="L28" s="69"/>
      <c r="M28" s="71"/>
      <c r="N28" s="69"/>
      <c r="O28" s="68"/>
    </row>
    <row r="29" spans="1:15" x14ac:dyDescent="0.2">
      <c r="A29" t="str">
        <f>'Månedlige udgifter'!B34</f>
        <v>Øvrige transportudgifter</v>
      </c>
      <c r="C29" s="44">
        <f t="shared" si="2"/>
        <v>0</v>
      </c>
      <c r="D29" s="68"/>
      <c r="E29" s="69"/>
      <c r="F29" s="69"/>
      <c r="G29" s="69"/>
      <c r="H29" s="69"/>
      <c r="I29" s="70"/>
      <c r="J29" s="69"/>
      <c r="K29" s="71"/>
      <c r="L29" s="69"/>
      <c r="M29" s="71"/>
      <c r="N29" s="69"/>
      <c r="O29" s="68"/>
    </row>
    <row r="30" spans="1:15" x14ac:dyDescent="0.2">
      <c r="C30" s="48"/>
      <c r="D30" s="49"/>
      <c r="E30" s="50"/>
      <c r="F30" s="50"/>
      <c r="G30" s="50"/>
      <c r="H30" s="50"/>
      <c r="I30" s="51"/>
      <c r="J30" s="50"/>
      <c r="K30" s="52"/>
      <c r="L30" s="50"/>
      <c r="M30" s="52"/>
      <c r="N30" s="50"/>
      <c r="O30" s="49"/>
    </row>
    <row r="31" spans="1:15" x14ac:dyDescent="0.2">
      <c r="A31" s="27" t="s">
        <v>38</v>
      </c>
      <c r="B31" s="33"/>
      <c r="C31" s="48"/>
      <c r="D31" s="49"/>
      <c r="E31" s="50"/>
      <c r="F31" s="50"/>
      <c r="G31" s="50"/>
      <c r="H31" s="50"/>
      <c r="I31" s="51"/>
      <c r="J31" s="50"/>
      <c r="K31" s="52"/>
      <c r="L31" s="50"/>
      <c r="M31" s="52"/>
      <c r="N31" s="50"/>
      <c r="O31" s="49"/>
    </row>
    <row r="32" spans="1:15" x14ac:dyDescent="0.2">
      <c r="A32" t="str">
        <f>'Månedlige udgifter'!F14</f>
        <v>Studielån</v>
      </c>
      <c r="B32" s="22" t="s">
        <v>53</v>
      </c>
      <c r="C32" s="44">
        <f>SUM(D32:O32)</f>
        <v>0</v>
      </c>
      <c r="D32" s="68"/>
      <c r="E32" s="69"/>
      <c r="F32" s="69"/>
      <c r="G32" s="69"/>
      <c r="H32" s="69"/>
      <c r="I32" s="70"/>
      <c r="J32" s="69"/>
      <c r="K32" s="71"/>
      <c r="L32" s="69"/>
      <c r="M32" s="71"/>
      <c r="N32" s="69"/>
      <c r="O32" s="68"/>
    </row>
    <row r="33" spans="1:15" x14ac:dyDescent="0.2">
      <c r="A33" t="str">
        <f>'Månedlige udgifter'!F15</f>
        <v>Forbrugslån</v>
      </c>
      <c r="B33" s="22" t="s">
        <v>53</v>
      </c>
      <c r="C33" s="44">
        <f t="shared" ref="C33:C37" si="3">SUM(D33:O33)</f>
        <v>0</v>
      </c>
      <c r="D33" s="68"/>
      <c r="E33" s="69"/>
      <c r="F33" s="69"/>
      <c r="G33" s="69"/>
      <c r="H33" s="69"/>
      <c r="I33" s="70"/>
      <c r="J33" s="69"/>
      <c r="K33" s="71"/>
      <c r="L33" s="69"/>
      <c r="M33" s="71"/>
      <c r="N33" s="69"/>
      <c r="O33" s="68"/>
    </row>
    <row r="34" spans="1:15" x14ac:dyDescent="0.2">
      <c r="A34" t="str">
        <f>'Månedlige udgifter'!F16</f>
        <v>Studiekredit- og kassekreditrenter</v>
      </c>
      <c r="B34" s="22" t="s">
        <v>53</v>
      </c>
      <c r="C34" s="44">
        <f t="shared" si="3"/>
        <v>127</v>
      </c>
      <c r="D34" s="68"/>
      <c r="E34" s="69"/>
      <c r="F34" s="69">
        <v>25</v>
      </c>
      <c r="G34" s="69"/>
      <c r="H34" s="69"/>
      <c r="I34" s="70">
        <v>30</v>
      </c>
      <c r="J34" s="69"/>
      <c r="K34" s="71"/>
      <c r="L34" s="69">
        <v>26</v>
      </c>
      <c r="M34" s="71"/>
      <c r="N34" s="69"/>
      <c r="O34" s="68">
        <v>46</v>
      </c>
    </row>
    <row r="35" spans="1:15" x14ac:dyDescent="0.2">
      <c r="A35" t="str">
        <f>'Månedlige udgifter'!F17</f>
        <v>Billån</v>
      </c>
      <c r="B35" s="22"/>
      <c r="C35" s="44">
        <f t="shared" si="3"/>
        <v>30000</v>
      </c>
      <c r="D35" s="68">
        <v>2500</v>
      </c>
      <c r="E35" s="68">
        <v>2500</v>
      </c>
      <c r="F35" s="68">
        <v>2500</v>
      </c>
      <c r="G35" s="68">
        <v>2500</v>
      </c>
      <c r="H35" s="68">
        <v>2500</v>
      </c>
      <c r="I35" s="68">
        <v>2500</v>
      </c>
      <c r="J35" s="68">
        <v>2500</v>
      </c>
      <c r="K35" s="68">
        <v>2500</v>
      </c>
      <c r="L35" s="68">
        <v>2500</v>
      </c>
      <c r="M35" s="68">
        <v>2500</v>
      </c>
      <c r="N35" s="68">
        <v>2500</v>
      </c>
      <c r="O35" s="68">
        <v>2500</v>
      </c>
    </row>
    <row r="36" spans="1:15" x14ac:dyDescent="0.2">
      <c r="A36" t="str">
        <f>'Månedlige udgifter'!F18</f>
        <v>Opsparing</v>
      </c>
      <c r="B36" s="22" t="s">
        <v>53</v>
      </c>
      <c r="C36" s="44">
        <f t="shared" si="3"/>
        <v>6000</v>
      </c>
      <c r="D36" s="68">
        <v>500</v>
      </c>
      <c r="E36" s="68">
        <v>500</v>
      </c>
      <c r="F36" s="68">
        <v>500</v>
      </c>
      <c r="G36" s="68">
        <v>500</v>
      </c>
      <c r="H36" s="68">
        <v>500</v>
      </c>
      <c r="I36" s="68">
        <v>500</v>
      </c>
      <c r="J36" s="68">
        <v>500</v>
      </c>
      <c r="K36" s="68">
        <v>500</v>
      </c>
      <c r="L36" s="68">
        <v>500</v>
      </c>
      <c r="M36" s="68">
        <v>500</v>
      </c>
      <c r="N36" s="68">
        <v>500</v>
      </c>
      <c r="O36" s="68">
        <v>500</v>
      </c>
    </row>
    <row r="37" spans="1:15" x14ac:dyDescent="0.2">
      <c r="A37" t="str">
        <f>'Månedlige udgifter'!F19</f>
        <v>Pensionsopsparing</v>
      </c>
      <c r="B37" s="22"/>
      <c r="C37" s="44">
        <f t="shared" si="3"/>
        <v>0</v>
      </c>
      <c r="D37" s="68"/>
      <c r="E37" s="69"/>
      <c r="F37" s="69"/>
      <c r="G37" s="69"/>
      <c r="H37" s="69"/>
      <c r="I37" s="70"/>
      <c r="J37" s="69"/>
      <c r="K37" s="71"/>
      <c r="L37" s="69"/>
      <c r="M37" s="71"/>
      <c r="N37" s="69"/>
      <c r="O37" s="68"/>
    </row>
    <row r="38" spans="1:15" x14ac:dyDescent="0.2">
      <c r="C38" s="48"/>
      <c r="D38" s="49"/>
      <c r="E38" s="50"/>
      <c r="F38" s="50"/>
      <c r="G38" s="50"/>
      <c r="H38" s="50"/>
      <c r="I38" s="51"/>
      <c r="J38" s="50"/>
      <c r="K38" s="52"/>
      <c r="L38" s="50"/>
      <c r="M38" s="52"/>
      <c r="N38" s="50"/>
      <c r="O38" s="49"/>
    </row>
    <row r="39" spans="1:15" x14ac:dyDescent="0.2">
      <c r="A39" s="27" t="s">
        <v>39</v>
      </c>
      <c r="B39" s="33"/>
      <c r="C39" s="48"/>
      <c r="D39" s="49"/>
      <c r="E39" s="50"/>
      <c r="F39" s="50"/>
      <c r="G39" s="50"/>
      <c r="H39" s="50"/>
      <c r="I39" s="51"/>
      <c r="J39" s="50"/>
      <c r="K39" s="52"/>
      <c r="L39" s="50"/>
      <c r="M39" s="52"/>
      <c r="N39" s="50"/>
      <c r="O39" s="49"/>
    </row>
    <row r="40" spans="1:15" x14ac:dyDescent="0.2">
      <c r="A40" t="str">
        <f>'Månedlige udgifter'!F3</f>
        <v>Dagligvarer og husholdning</v>
      </c>
      <c r="B40" s="22" t="s">
        <v>53</v>
      </c>
      <c r="C40" s="44">
        <f>SUM(D40:O40)</f>
        <v>18000</v>
      </c>
      <c r="D40" s="68">
        <v>1500</v>
      </c>
      <c r="E40" s="68">
        <v>1500</v>
      </c>
      <c r="F40" s="68">
        <v>1500</v>
      </c>
      <c r="G40" s="68">
        <v>1500</v>
      </c>
      <c r="H40" s="68">
        <v>1500</v>
      </c>
      <c r="I40" s="68">
        <v>1500</v>
      </c>
      <c r="J40" s="68">
        <v>1500</v>
      </c>
      <c r="K40" s="68">
        <v>1500</v>
      </c>
      <c r="L40" s="68">
        <v>1500</v>
      </c>
      <c r="M40" s="68">
        <v>1500</v>
      </c>
      <c r="N40" s="68">
        <v>1500</v>
      </c>
      <c r="O40" s="68">
        <v>1500</v>
      </c>
    </row>
    <row r="41" spans="1:15" x14ac:dyDescent="0.2">
      <c r="A41" t="str">
        <f>'Månedlige udgifter'!F4</f>
        <v>Tøj, sko og personlig pleje</v>
      </c>
      <c r="C41" s="44">
        <f t="shared" ref="C41:C46" si="4">SUM(D41:O41)</f>
        <v>2200</v>
      </c>
      <c r="D41" s="68">
        <v>700</v>
      </c>
      <c r="E41" s="68"/>
      <c r="F41" s="68">
        <v>400</v>
      </c>
      <c r="G41" s="68"/>
      <c r="H41" s="68"/>
      <c r="I41" s="68"/>
      <c r="J41" s="68">
        <v>600</v>
      </c>
      <c r="K41" s="68"/>
      <c r="L41" s="68">
        <v>500</v>
      </c>
      <c r="M41" s="68"/>
      <c r="N41" s="68"/>
      <c r="O41" s="68"/>
    </row>
    <row r="42" spans="1:15" x14ac:dyDescent="0.2">
      <c r="A42" t="str">
        <f>'Månedlige udgifter'!F5</f>
        <v>Ferier</v>
      </c>
      <c r="C42" s="44">
        <f t="shared" si="4"/>
        <v>0</v>
      </c>
      <c r="D42" s="68"/>
      <c r="E42" s="69"/>
      <c r="F42" s="69"/>
      <c r="G42" s="69"/>
      <c r="H42" s="69"/>
      <c r="I42" s="70"/>
      <c r="J42" s="69"/>
      <c r="K42" s="71"/>
      <c r="L42" s="69"/>
      <c r="M42" s="71"/>
      <c r="N42" s="69"/>
      <c r="O42" s="68"/>
    </row>
    <row r="43" spans="1:15" x14ac:dyDescent="0.2">
      <c r="A43" t="str">
        <f>'Månedlige udgifter'!F6</f>
        <v>Gaver</v>
      </c>
      <c r="C43" s="44">
        <f t="shared" si="4"/>
        <v>2100</v>
      </c>
      <c r="D43" s="68"/>
      <c r="E43" s="69"/>
      <c r="F43" s="69">
        <v>300</v>
      </c>
      <c r="G43" s="69"/>
      <c r="H43" s="69"/>
      <c r="I43" s="70">
        <v>300</v>
      </c>
      <c r="J43" s="69"/>
      <c r="K43" s="71"/>
      <c r="L43" s="69"/>
      <c r="M43" s="71"/>
      <c r="N43" s="69"/>
      <c r="O43" s="68">
        <v>1500</v>
      </c>
    </row>
    <row r="44" spans="1:15" x14ac:dyDescent="0.2">
      <c r="A44" t="str">
        <f>'Månedlige udgifter'!F7</f>
        <v>Fornøjelser og fritid</v>
      </c>
      <c r="C44" s="44">
        <f t="shared" si="4"/>
        <v>0</v>
      </c>
      <c r="D44" s="68"/>
      <c r="E44" s="69"/>
      <c r="F44" s="69"/>
      <c r="G44" s="69"/>
      <c r="H44" s="69"/>
      <c r="I44" s="70"/>
      <c r="J44" s="69"/>
      <c r="K44" s="71"/>
      <c r="L44" s="69"/>
      <c r="M44" s="71"/>
      <c r="N44" s="69"/>
      <c r="O44" s="68"/>
    </row>
    <row r="45" spans="1:15" x14ac:dyDescent="0.2">
      <c r="A45" t="str">
        <f>'Månedlige udgifter'!F8</f>
        <v>Tandlæge, medicin mv.</v>
      </c>
      <c r="C45" s="44">
        <f t="shared" si="4"/>
        <v>2400</v>
      </c>
      <c r="D45" s="68">
        <v>200</v>
      </c>
      <c r="E45" s="68">
        <v>200</v>
      </c>
      <c r="F45" s="68">
        <v>200</v>
      </c>
      <c r="G45" s="68">
        <v>200</v>
      </c>
      <c r="H45" s="68">
        <v>200</v>
      </c>
      <c r="I45" s="68">
        <v>200</v>
      </c>
      <c r="J45" s="68">
        <v>200</v>
      </c>
      <c r="K45" s="68">
        <v>200</v>
      </c>
      <c r="L45" s="68">
        <v>200</v>
      </c>
      <c r="M45" s="68">
        <v>200</v>
      </c>
      <c r="N45" s="68">
        <v>200</v>
      </c>
      <c r="O45" s="68">
        <v>200</v>
      </c>
    </row>
    <row r="46" spans="1:15" x14ac:dyDescent="0.2">
      <c r="A46" t="str">
        <f>'Månedlige udgifter'!F9</f>
        <v>Øvrige udgifter</v>
      </c>
      <c r="C46" s="44">
        <f t="shared" si="4"/>
        <v>0</v>
      </c>
      <c r="D46" s="68"/>
      <c r="E46" s="69"/>
      <c r="F46" s="69"/>
      <c r="G46" s="69"/>
      <c r="H46" s="69"/>
      <c r="I46" s="70"/>
      <c r="J46" s="69"/>
      <c r="K46" s="71"/>
      <c r="L46" s="69"/>
      <c r="M46" s="71"/>
      <c r="N46" s="69"/>
      <c r="O46" s="68"/>
    </row>
    <row r="47" spans="1:15" x14ac:dyDescent="0.2">
      <c r="C47" s="48"/>
      <c r="D47" s="49"/>
      <c r="E47" s="50"/>
      <c r="F47" s="50"/>
      <c r="G47" s="50"/>
      <c r="H47" s="50"/>
      <c r="I47" s="51"/>
      <c r="J47" s="50"/>
      <c r="K47" s="52"/>
      <c r="L47" s="50"/>
      <c r="M47" s="52"/>
      <c r="N47" s="50"/>
      <c r="O47" s="49"/>
    </row>
    <row r="48" spans="1:15" x14ac:dyDescent="0.2">
      <c r="A48" s="27" t="s">
        <v>81</v>
      </c>
      <c r="B48" s="33"/>
      <c r="C48" s="48"/>
      <c r="D48" s="49"/>
      <c r="E48" s="50"/>
      <c r="F48" s="50"/>
      <c r="G48" s="50"/>
      <c r="H48" s="50"/>
      <c r="I48" s="51"/>
      <c r="J48" s="50"/>
      <c r="K48" s="52"/>
      <c r="L48" s="50"/>
      <c r="M48" s="52"/>
      <c r="N48" s="50"/>
      <c r="O48" s="49"/>
    </row>
    <row r="49" spans="1:15" x14ac:dyDescent="0.2">
      <c r="A49" s="67" t="s">
        <v>84</v>
      </c>
      <c r="C49" s="44">
        <f>SUM(D49:O49)</f>
        <v>0</v>
      </c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</row>
    <row r="50" spans="1:15" x14ac:dyDescent="0.2">
      <c r="A50" s="67" t="s">
        <v>84</v>
      </c>
      <c r="C50" s="44">
        <f t="shared" ref="C50:C52" si="5">SUM(D50:O50)</f>
        <v>0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</row>
    <row r="51" spans="1:15" x14ac:dyDescent="0.2">
      <c r="A51" s="67" t="s">
        <v>84</v>
      </c>
      <c r="C51" s="44">
        <f t="shared" si="5"/>
        <v>0</v>
      </c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</row>
    <row r="52" spans="1:15" x14ac:dyDescent="0.2">
      <c r="A52" s="67" t="s">
        <v>84</v>
      </c>
      <c r="C52" s="44">
        <f t="shared" si="5"/>
        <v>0</v>
      </c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</row>
    <row r="53" spans="1:15" ht="13.5" thickBot="1" x14ac:dyDescent="0.25">
      <c r="C53" s="53"/>
      <c r="D53" s="5"/>
      <c r="E53" s="45"/>
      <c r="F53" s="45"/>
      <c r="G53" s="45"/>
      <c r="H53" s="45"/>
      <c r="I53" s="46"/>
      <c r="J53" s="45"/>
      <c r="K53" s="47"/>
      <c r="L53" s="45"/>
      <c r="M53" s="47"/>
      <c r="N53" s="45"/>
      <c r="O53" s="5"/>
    </row>
    <row r="54" spans="1:15" ht="13.5" thickBot="1" x14ac:dyDescent="0.25">
      <c r="A54" s="27" t="s">
        <v>74</v>
      </c>
      <c r="B54" s="27"/>
      <c r="C54" s="54">
        <f t="shared" ref="C54:O54" si="6">SUM(C3:C53)</f>
        <v>167317</v>
      </c>
      <c r="D54" s="55">
        <f t="shared" si="6"/>
        <v>25800</v>
      </c>
      <c r="E54" s="55">
        <f t="shared" si="6"/>
        <v>15040</v>
      </c>
      <c r="F54" s="55">
        <f t="shared" si="6"/>
        <v>12175</v>
      </c>
      <c r="G54" s="55">
        <f t="shared" si="6"/>
        <v>11540</v>
      </c>
      <c r="H54" s="55">
        <f t="shared" si="6"/>
        <v>13300</v>
      </c>
      <c r="I54" s="55">
        <f t="shared" si="6"/>
        <v>11720</v>
      </c>
      <c r="J54" s="55">
        <f t="shared" si="6"/>
        <v>12950</v>
      </c>
      <c r="K54" s="55">
        <f t="shared" si="6"/>
        <v>15040</v>
      </c>
      <c r="L54" s="55">
        <f t="shared" si="6"/>
        <v>11976</v>
      </c>
      <c r="M54" s="55">
        <f t="shared" si="6"/>
        <v>11540</v>
      </c>
      <c r="N54" s="55">
        <f t="shared" si="6"/>
        <v>13300</v>
      </c>
      <c r="O54" s="56">
        <f t="shared" si="6"/>
        <v>12936</v>
      </c>
    </row>
    <row r="55" spans="1:15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1:15" x14ac:dyDescent="0.2">
      <c r="A56" s="27" t="s">
        <v>1</v>
      </c>
      <c r="B56" s="2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x14ac:dyDescent="0.2">
      <c r="A57" s="30" t="str">
        <f>'Månedlige udgifter'!B3</f>
        <v>Nettoløn</v>
      </c>
      <c r="B57" s="22" t="s">
        <v>53</v>
      </c>
      <c r="C57" s="18">
        <f>SUM(D57:O57)</f>
        <v>24000</v>
      </c>
      <c r="D57" s="68">
        <v>2000</v>
      </c>
      <c r="E57" s="68">
        <v>2000</v>
      </c>
      <c r="F57" s="68">
        <v>2000</v>
      </c>
      <c r="G57" s="68">
        <v>2000</v>
      </c>
      <c r="H57" s="68">
        <v>2000</v>
      </c>
      <c r="I57" s="68">
        <v>2000</v>
      </c>
      <c r="J57" s="68">
        <v>2000</v>
      </c>
      <c r="K57" s="68">
        <v>2000</v>
      </c>
      <c r="L57" s="68">
        <v>2000</v>
      </c>
      <c r="M57" s="68">
        <v>2000</v>
      </c>
      <c r="N57" s="68">
        <v>2000</v>
      </c>
      <c r="O57" s="68">
        <v>2000</v>
      </c>
    </row>
    <row r="58" spans="1:15" x14ac:dyDescent="0.2">
      <c r="A58" s="30" t="str">
        <f>'Månedlige udgifter'!B4</f>
        <v>SU</v>
      </c>
      <c r="B58" s="22" t="s">
        <v>53</v>
      </c>
      <c r="C58" s="18">
        <f t="shared" ref="C58:C64" si="7">SUM(D58:O58)</f>
        <v>72180</v>
      </c>
      <c r="D58" s="68">
        <v>6015</v>
      </c>
      <c r="E58" s="68">
        <v>6015</v>
      </c>
      <c r="F58" s="68">
        <v>6015</v>
      </c>
      <c r="G58" s="68">
        <v>6015</v>
      </c>
      <c r="H58" s="68">
        <v>6015</v>
      </c>
      <c r="I58" s="68">
        <v>6015</v>
      </c>
      <c r="J58" s="68">
        <v>6015</v>
      </c>
      <c r="K58" s="68">
        <v>6015</v>
      </c>
      <c r="L58" s="68">
        <v>6015</v>
      </c>
      <c r="M58" s="68">
        <v>6015</v>
      </c>
      <c r="N58" s="68">
        <v>6015</v>
      </c>
      <c r="O58" s="68">
        <v>6015</v>
      </c>
    </row>
    <row r="59" spans="1:15" x14ac:dyDescent="0.2">
      <c r="A59" s="30" t="str">
        <f>'Månedlige udgifter'!B5</f>
        <v>SU-lån</v>
      </c>
      <c r="B59" s="22" t="s">
        <v>53</v>
      </c>
      <c r="C59" s="18">
        <f t="shared" si="7"/>
        <v>36936</v>
      </c>
      <c r="D59" s="68">
        <v>3078</v>
      </c>
      <c r="E59" s="68">
        <v>3078</v>
      </c>
      <c r="F59" s="68">
        <v>3078</v>
      </c>
      <c r="G59" s="68">
        <v>3078</v>
      </c>
      <c r="H59" s="68">
        <v>3078</v>
      </c>
      <c r="I59" s="68">
        <v>3078</v>
      </c>
      <c r="J59" s="68">
        <v>3078</v>
      </c>
      <c r="K59" s="68">
        <v>3078</v>
      </c>
      <c r="L59" s="68">
        <v>3078</v>
      </c>
      <c r="M59" s="68">
        <v>3078</v>
      </c>
      <c r="N59" s="68">
        <v>3078</v>
      </c>
      <c r="O59" s="68">
        <v>3078</v>
      </c>
    </row>
    <row r="60" spans="1:15" x14ac:dyDescent="0.2">
      <c r="A60" s="30" t="str">
        <f>'Månedlige udgifter'!B6</f>
        <v>Boligstøtte</v>
      </c>
      <c r="B60" s="22" t="s">
        <v>53</v>
      </c>
      <c r="C60" s="18">
        <f t="shared" si="7"/>
        <v>5520</v>
      </c>
      <c r="D60" s="68">
        <v>460</v>
      </c>
      <c r="E60" s="68">
        <v>460</v>
      </c>
      <c r="F60" s="68">
        <v>460</v>
      </c>
      <c r="G60" s="68">
        <v>460</v>
      </c>
      <c r="H60" s="68">
        <v>460</v>
      </c>
      <c r="I60" s="68">
        <v>460</v>
      </c>
      <c r="J60" s="68">
        <v>460</v>
      </c>
      <c r="K60" s="68">
        <v>460</v>
      </c>
      <c r="L60" s="68">
        <v>460</v>
      </c>
      <c r="M60" s="68">
        <v>460</v>
      </c>
      <c r="N60" s="68">
        <v>460</v>
      </c>
      <c r="O60" s="68">
        <v>460</v>
      </c>
    </row>
    <row r="61" spans="1:15" x14ac:dyDescent="0.2">
      <c r="A61" s="30" t="str">
        <f>'Månedlige udgifter'!B7</f>
        <v>Udlejning af værelse</v>
      </c>
      <c r="B61" s="22" t="s">
        <v>53</v>
      </c>
      <c r="C61" s="18">
        <f t="shared" si="7"/>
        <v>28800</v>
      </c>
      <c r="D61" s="68">
        <v>2400</v>
      </c>
      <c r="E61" s="68">
        <v>2400</v>
      </c>
      <c r="F61" s="68">
        <v>2400</v>
      </c>
      <c r="G61" s="68">
        <v>2400</v>
      </c>
      <c r="H61" s="68">
        <v>2400</v>
      </c>
      <c r="I61" s="68">
        <v>2400</v>
      </c>
      <c r="J61" s="68">
        <v>2400</v>
      </c>
      <c r="K61" s="68">
        <v>2400</v>
      </c>
      <c r="L61" s="68">
        <v>2400</v>
      </c>
      <c r="M61" s="68">
        <v>2400</v>
      </c>
      <c r="N61" s="68">
        <v>2400</v>
      </c>
      <c r="O61" s="68">
        <v>2400</v>
      </c>
    </row>
    <row r="62" spans="1:15" x14ac:dyDescent="0.2">
      <c r="A62" s="30" t="str">
        <f>'Månedlige udgifter'!B8</f>
        <v>Øvrige indtægter</v>
      </c>
      <c r="B62" s="22" t="s">
        <v>53</v>
      </c>
      <c r="C62" s="18">
        <f t="shared" si="7"/>
        <v>0</v>
      </c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</row>
    <row r="63" spans="1:15" x14ac:dyDescent="0.2">
      <c r="C63" s="18">
        <f t="shared" si="7"/>
        <v>0</v>
      </c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</row>
    <row r="64" spans="1:15" ht="13.5" thickBot="1" x14ac:dyDescent="0.25">
      <c r="C64" s="18">
        <f t="shared" si="7"/>
        <v>0</v>
      </c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</row>
    <row r="65" spans="1:15" ht="13.5" thickBot="1" x14ac:dyDescent="0.25">
      <c r="A65" s="27" t="s">
        <v>75</v>
      </c>
      <c r="B65" s="27"/>
      <c r="C65" s="57">
        <f>SUM(C57:C64)</f>
        <v>167436</v>
      </c>
      <c r="D65" s="58">
        <f t="shared" ref="D65:O65" si="8">SUM(D57:D64)</f>
        <v>13953</v>
      </c>
      <c r="E65" s="58">
        <f t="shared" si="8"/>
        <v>13953</v>
      </c>
      <c r="F65" s="58">
        <f t="shared" si="8"/>
        <v>13953</v>
      </c>
      <c r="G65" s="58">
        <f t="shared" si="8"/>
        <v>13953</v>
      </c>
      <c r="H65" s="58">
        <f t="shared" si="8"/>
        <v>13953</v>
      </c>
      <c r="I65" s="58">
        <f t="shared" si="8"/>
        <v>13953</v>
      </c>
      <c r="J65" s="58">
        <f t="shared" si="8"/>
        <v>13953</v>
      </c>
      <c r="K65" s="58">
        <f t="shared" si="8"/>
        <v>13953</v>
      </c>
      <c r="L65" s="58">
        <f t="shared" si="8"/>
        <v>13953</v>
      </c>
      <c r="M65" s="58">
        <f t="shared" si="8"/>
        <v>13953</v>
      </c>
      <c r="N65" s="58">
        <f t="shared" si="8"/>
        <v>13953</v>
      </c>
      <c r="O65" s="59">
        <f t="shared" si="8"/>
        <v>13953</v>
      </c>
    </row>
    <row r="66" spans="1:15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1:15" ht="13.5" thickBot="1" x14ac:dyDescent="0.25">
      <c r="A67" s="27" t="s">
        <v>76</v>
      </c>
      <c r="B67" s="2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</row>
    <row r="68" spans="1:15" ht="13.5" thickBot="1" x14ac:dyDescent="0.25">
      <c r="A68" s="30" t="s">
        <v>85</v>
      </c>
      <c r="B68" s="30"/>
      <c r="C68" s="18"/>
      <c r="D68" s="72">
        <v>12000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1:15" ht="13.5" thickBot="1" x14ac:dyDescent="0.25">
      <c r="A69" s="30" t="s">
        <v>83</v>
      </c>
      <c r="B69" s="30"/>
      <c r="C69" s="60">
        <f t="shared" ref="C69:O69" si="9">C65-C54</f>
        <v>119</v>
      </c>
      <c r="D69" s="61">
        <f t="shared" si="9"/>
        <v>-11847</v>
      </c>
      <c r="E69" s="62">
        <f>E65-E54</f>
        <v>-1087</v>
      </c>
      <c r="F69" s="62">
        <f t="shared" si="9"/>
        <v>1778</v>
      </c>
      <c r="G69" s="62">
        <f t="shared" si="9"/>
        <v>2413</v>
      </c>
      <c r="H69" s="62">
        <f t="shared" si="9"/>
        <v>653</v>
      </c>
      <c r="I69" s="62">
        <f t="shared" si="9"/>
        <v>2233</v>
      </c>
      <c r="J69" s="62">
        <f t="shared" si="9"/>
        <v>1003</v>
      </c>
      <c r="K69" s="62">
        <f t="shared" si="9"/>
        <v>-1087</v>
      </c>
      <c r="L69" s="62">
        <f t="shared" si="9"/>
        <v>1977</v>
      </c>
      <c r="M69" s="62">
        <f t="shared" si="9"/>
        <v>2413</v>
      </c>
      <c r="N69" s="62">
        <f t="shared" si="9"/>
        <v>653</v>
      </c>
      <c r="O69" s="63">
        <f t="shared" si="9"/>
        <v>1017</v>
      </c>
    </row>
    <row r="70" spans="1:15" x14ac:dyDescent="0.2">
      <c r="A70" s="30" t="s">
        <v>77</v>
      </c>
      <c r="B70" s="30"/>
      <c r="C70" s="64"/>
      <c r="D70" s="65">
        <f>SUM($D$68:$O$68)+D69</f>
        <v>153</v>
      </c>
      <c r="E70" s="66">
        <f>D70+E69</f>
        <v>-934</v>
      </c>
      <c r="F70" s="66">
        <f>E70+F69</f>
        <v>844</v>
      </c>
      <c r="G70" s="66">
        <f t="shared" ref="G70:O70" si="10">F70+G69</f>
        <v>3257</v>
      </c>
      <c r="H70" s="66">
        <f t="shared" si="10"/>
        <v>3910</v>
      </c>
      <c r="I70" s="66">
        <f t="shared" si="10"/>
        <v>6143</v>
      </c>
      <c r="J70" s="66">
        <f t="shared" si="10"/>
        <v>7146</v>
      </c>
      <c r="K70" s="66">
        <f t="shared" si="10"/>
        <v>6059</v>
      </c>
      <c r="L70" s="66">
        <f t="shared" si="10"/>
        <v>8036</v>
      </c>
      <c r="M70" s="66">
        <f t="shared" si="10"/>
        <v>10449</v>
      </c>
      <c r="N70" s="66">
        <f t="shared" si="10"/>
        <v>11102</v>
      </c>
      <c r="O70" s="66">
        <f t="shared" si="10"/>
        <v>12119</v>
      </c>
    </row>
    <row r="71" spans="1:15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1:15" x14ac:dyDescent="0.2">
      <c r="A72" s="31" t="s">
        <v>78</v>
      </c>
      <c r="B72" s="31"/>
      <c r="C72" s="66">
        <f>C54/12</f>
        <v>13943.083333333334</v>
      </c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</row>
    <row r="73" spans="1:15" x14ac:dyDescent="0.2">
      <c r="A73" s="31" t="s">
        <v>79</v>
      </c>
      <c r="B73" s="31"/>
      <c r="C73" s="66">
        <f>C65/12</f>
        <v>13953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</row>
    <row r="74" spans="1:15" x14ac:dyDescent="0.2">
      <c r="A74" s="31" t="s">
        <v>80</v>
      </c>
      <c r="B74" s="31"/>
      <c r="C74" s="66">
        <f>C73-C72</f>
        <v>9.9166666666660603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</row>
  </sheetData>
  <sheetProtection sheet="1" objects="1" scenarios="1"/>
  <protectedRanges>
    <protectedRange sqref="D68" name="StartSaldo"/>
    <protectedRange sqref="E64:O64 D5:O10 D13:O21 D24:O29 D32:O37 D40:O46 D49:O53" name="Budget tal"/>
    <protectedRange sqref="D57:D64 E57:O63" name="Indtægter"/>
    <protectedRange sqref="A49:A52" name="Øvrige poster overskrifter"/>
  </protectedRange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C3" sqref="C3"/>
    </sheetView>
  </sheetViews>
  <sheetFormatPr defaultRowHeight="12.75" x14ac:dyDescent="0.2"/>
  <cols>
    <col min="1" max="1" width="7.125" customWidth="1"/>
    <col min="2" max="2" width="37.25" bestFit="1" customWidth="1"/>
    <col min="3" max="3" width="14.25" bestFit="1" customWidth="1"/>
    <col min="4" max="4" width="3.625" style="22" customWidth="1"/>
    <col min="5" max="5" width="8.5" customWidth="1"/>
    <col min="6" max="6" width="29.125" bestFit="1" customWidth="1"/>
    <col min="7" max="7" width="14.25" bestFit="1" customWidth="1"/>
    <col min="8" max="8" width="3.25" style="22" customWidth="1"/>
    <col min="10" max="10" width="10.5" bestFit="1" customWidth="1"/>
    <col min="13" max="13" width="8.125" customWidth="1"/>
    <col min="14" max="14" width="0.625" customWidth="1"/>
    <col min="15" max="15" width="2.25" customWidth="1"/>
  </cols>
  <sheetData>
    <row r="1" spans="1:15" s="12" customFormat="1" ht="57" customHeight="1" x14ac:dyDescent="0.2">
      <c r="A1" s="10"/>
      <c r="B1" s="10"/>
      <c r="C1" s="11" t="s">
        <v>0</v>
      </c>
      <c r="D1" s="23"/>
      <c r="E1" s="10"/>
      <c r="F1" s="10"/>
      <c r="G1" s="10"/>
      <c r="H1" s="23"/>
      <c r="I1" s="10"/>
      <c r="J1" s="10"/>
      <c r="K1" s="10"/>
      <c r="L1" s="10"/>
      <c r="M1" s="10"/>
      <c r="N1" s="10"/>
      <c r="O1" s="10"/>
    </row>
    <row r="2" spans="1:15" ht="15" customHeight="1" x14ac:dyDescent="0.2">
      <c r="C2" s="26" t="s">
        <v>2</v>
      </c>
      <c r="G2" s="25" t="s">
        <v>2</v>
      </c>
    </row>
    <row r="3" spans="1:15" x14ac:dyDescent="0.2">
      <c r="A3" s="75" t="s">
        <v>1</v>
      </c>
      <c r="B3" s="1" t="s">
        <v>3</v>
      </c>
      <c r="C3" s="4">
        <f>Likviditetsflow!C57 /12</f>
        <v>2000</v>
      </c>
      <c r="D3" s="22" t="s">
        <v>53</v>
      </c>
      <c r="E3" s="75" t="s">
        <v>39</v>
      </c>
      <c r="F3" s="1" t="s">
        <v>40</v>
      </c>
      <c r="G3" s="4">
        <f>Likviditetsflow!C40/12</f>
        <v>1500</v>
      </c>
      <c r="H3" s="22" t="s">
        <v>53</v>
      </c>
      <c r="O3" s="18"/>
    </row>
    <row r="4" spans="1:15" x14ac:dyDescent="0.2">
      <c r="A4" s="73"/>
      <c r="B4" s="2" t="s">
        <v>4</v>
      </c>
      <c r="C4" s="5">
        <f>Likviditetsflow!C58/12</f>
        <v>6015</v>
      </c>
      <c r="D4" s="22" t="s">
        <v>53</v>
      </c>
      <c r="E4" s="73"/>
      <c r="F4" s="2" t="s">
        <v>55</v>
      </c>
      <c r="G4" s="5">
        <f>Likviditetsflow!C41/12</f>
        <v>183.33333333333334</v>
      </c>
      <c r="N4" s="19" t="s">
        <v>15</v>
      </c>
      <c r="O4" s="20">
        <f>C18</f>
        <v>5283.3333333333339</v>
      </c>
    </row>
    <row r="5" spans="1:15" x14ac:dyDescent="0.2">
      <c r="A5" s="73"/>
      <c r="B5" s="2" t="s">
        <v>5</v>
      </c>
      <c r="C5" s="5">
        <f>Likviditetsflow!C59/12</f>
        <v>3078</v>
      </c>
      <c r="D5" s="22" t="s">
        <v>53</v>
      </c>
      <c r="E5" s="73"/>
      <c r="F5" s="2" t="s">
        <v>41</v>
      </c>
      <c r="G5" s="5">
        <f>Likviditetsflow!C42/12</f>
        <v>0</v>
      </c>
      <c r="N5" s="19" t="s">
        <v>26</v>
      </c>
      <c r="O5" s="20">
        <f>C28</f>
        <v>1853.3333333333333</v>
      </c>
    </row>
    <row r="6" spans="1:15" x14ac:dyDescent="0.2">
      <c r="A6" s="73"/>
      <c r="B6" s="2" t="s">
        <v>6</v>
      </c>
      <c r="C6" s="5">
        <f>Likviditetsflow!C60/12</f>
        <v>460</v>
      </c>
      <c r="D6" s="22" t="s">
        <v>53</v>
      </c>
      <c r="E6" s="73"/>
      <c r="F6" s="2" t="s">
        <v>42</v>
      </c>
      <c r="G6" s="5">
        <f>Likviditetsflow!C43/12</f>
        <v>175</v>
      </c>
      <c r="N6" s="19" t="s">
        <v>33</v>
      </c>
      <c r="O6" s="20">
        <f>C35</f>
        <v>1737.5000000000002</v>
      </c>
    </row>
    <row r="7" spans="1:15" x14ac:dyDescent="0.2">
      <c r="A7" s="73"/>
      <c r="B7" s="2" t="s">
        <v>14</v>
      </c>
      <c r="C7" s="5">
        <f>Likviditetsflow!C61/12</f>
        <v>2400</v>
      </c>
      <c r="D7" s="22" t="s">
        <v>53</v>
      </c>
      <c r="E7" s="73"/>
      <c r="F7" s="2" t="s">
        <v>43</v>
      </c>
      <c r="G7" s="5">
        <f>Likviditetsflow!C44/12</f>
        <v>0</v>
      </c>
      <c r="N7" s="19" t="s">
        <v>39</v>
      </c>
      <c r="O7" s="20">
        <f>G10</f>
        <v>2058.333333333333</v>
      </c>
    </row>
    <row r="8" spans="1:15" x14ac:dyDescent="0.2">
      <c r="A8" s="73"/>
      <c r="B8" s="2" t="s">
        <v>7</v>
      </c>
      <c r="C8" s="5">
        <f>Likviditetsflow!C62/12</f>
        <v>0</v>
      </c>
      <c r="D8" s="22" t="s">
        <v>53</v>
      </c>
      <c r="E8" s="73"/>
      <c r="F8" s="2" t="s">
        <v>44</v>
      </c>
      <c r="G8" s="5">
        <f>Likviditetsflow!C45/12</f>
        <v>200</v>
      </c>
      <c r="H8" s="24"/>
      <c r="N8" s="19" t="s">
        <v>38</v>
      </c>
      <c r="O8" s="20">
        <f>G20</f>
        <v>3010.5833333333335</v>
      </c>
    </row>
    <row r="9" spans="1:15" x14ac:dyDescent="0.2">
      <c r="A9" s="76"/>
      <c r="B9" s="13" t="s">
        <v>46</v>
      </c>
      <c r="C9" s="14">
        <f>SUM(C3:C8)</f>
        <v>13953</v>
      </c>
      <c r="E9" s="73"/>
      <c r="F9" s="2" t="s">
        <v>45</v>
      </c>
      <c r="G9" s="5">
        <f>Likviditetsflow!C46/12</f>
        <v>0</v>
      </c>
    </row>
    <row r="10" spans="1:15" x14ac:dyDescent="0.2">
      <c r="B10" s="6"/>
      <c r="E10" s="77"/>
      <c r="F10" s="13" t="s">
        <v>52</v>
      </c>
      <c r="G10" s="14">
        <f>SUM(G3:G9)</f>
        <v>2058.333333333333</v>
      </c>
    </row>
    <row r="11" spans="1:15" x14ac:dyDescent="0.2">
      <c r="C11" s="26" t="s">
        <v>2</v>
      </c>
      <c r="L11" s="2"/>
    </row>
    <row r="12" spans="1:15" x14ac:dyDescent="0.2">
      <c r="A12" s="75" t="s">
        <v>15</v>
      </c>
      <c r="B12" s="1" t="s">
        <v>8</v>
      </c>
      <c r="C12" s="4">
        <f>Likviditetsflow!C5/12</f>
        <v>4300</v>
      </c>
      <c r="J12" s="2"/>
    </row>
    <row r="13" spans="1:15" x14ac:dyDescent="0.2">
      <c r="A13" s="73"/>
      <c r="B13" s="2" t="s">
        <v>9</v>
      </c>
      <c r="C13" s="5">
        <f>Likviditetsflow!C6/12</f>
        <v>250</v>
      </c>
      <c r="G13" s="25" t="s">
        <v>2</v>
      </c>
    </row>
    <row r="14" spans="1:15" ht="12.75" customHeight="1" x14ac:dyDescent="0.2">
      <c r="A14" s="73"/>
      <c r="B14" s="2" t="s">
        <v>10</v>
      </c>
      <c r="C14" s="5">
        <f>Likviditetsflow!C7/12</f>
        <v>266.66666666666669</v>
      </c>
      <c r="E14" s="75" t="s">
        <v>38</v>
      </c>
      <c r="F14" s="7" t="s">
        <v>34</v>
      </c>
      <c r="G14" s="4">
        <f>Likviditetsflow!C32/12</f>
        <v>0</v>
      </c>
      <c r="H14" s="22" t="s">
        <v>53</v>
      </c>
    </row>
    <row r="15" spans="1:15" x14ac:dyDescent="0.2">
      <c r="A15" s="73"/>
      <c r="B15" s="2" t="s">
        <v>11</v>
      </c>
      <c r="C15" s="5">
        <f>Likviditetsflow!C8/12</f>
        <v>300</v>
      </c>
      <c r="E15" s="73"/>
      <c r="F15" s="3" t="s">
        <v>58</v>
      </c>
      <c r="G15" s="5">
        <f>Likviditetsflow!C33/12</f>
        <v>0</v>
      </c>
      <c r="H15" s="22" t="s">
        <v>53</v>
      </c>
    </row>
    <row r="16" spans="1:15" x14ac:dyDescent="0.2">
      <c r="A16" s="73"/>
      <c r="B16" s="2" t="s">
        <v>12</v>
      </c>
      <c r="C16" s="5">
        <f>Likviditetsflow!C9/12</f>
        <v>166.66666666666666</v>
      </c>
      <c r="E16" s="73"/>
      <c r="F16" s="3" t="s">
        <v>57</v>
      </c>
      <c r="G16" s="5">
        <f>Likviditetsflow!C34/12</f>
        <v>10.583333333333334</v>
      </c>
      <c r="H16" s="22" t="s">
        <v>53</v>
      </c>
    </row>
    <row r="17" spans="1:12" x14ac:dyDescent="0.2">
      <c r="A17" s="73"/>
      <c r="B17" s="2" t="s">
        <v>13</v>
      </c>
      <c r="C17" s="5">
        <f>Likviditetsflow!C10/12</f>
        <v>0</v>
      </c>
      <c r="E17" s="73"/>
      <c r="F17" s="3" t="s">
        <v>36</v>
      </c>
      <c r="G17" s="5">
        <f>Likviditetsflow!C35/12</f>
        <v>2500</v>
      </c>
    </row>
    <row r="18" spans="1:12" x14ac:dyDescent="0.2">
      <c r="A18" s="78"/>
      <c r="B18" s="15" t="s">
        <v>16</v>
      </c>
      <c r="C18" s="16">
        <f>SUM(C12:C17)</f>
        <v>5283.3333333333339</v>
      </c>
      <c r="E18" s="73"/>
      <c r="F18" s="3" t="s">
        <v>35</v>
      </c>
      <c r="G18" s="5">
        <f>Likviditetsflow!C36/12</f>
        <v>500</v>
      </c>
      <c r="H18" s="22" t="s">
        <v>53</v>
      </c>
    </row>
    <row r="19" spans="1:12" x14ac:dyDescent="0.2">
      <c r="A19" s="75" t="s">
        <v>26</v>
      </c>
      <c r="B19" s="2" t="s">
        <v>17</v>
      </c>
      <c r="C19" s="5">
        <f>Likviditetsflow!C13/12</f>
        <v>150</v>
      </c>
      <c r="E19" s="73"/>
      <c r="F19" s="3" t="s">
        <v>37</v>
      </c>
      <c r="G19" s="5">
        <f>Likviditetsflow!C37/12</f>
        <v>0</v>
      </c>
    </row>
    <row r="20" spans="1:12" ht="12.75" customHeight="1" x14ac:dyDescent="0.2">
      <c r="A20" s="73"/>
      <c r="B20" s="2" t="s">
        <v>18</v>
      </c>
      <c r="C20" s="5">
        <f>Likviditetsflow!C14/12</f>
        <v>220</v>
      </c>
      <c r="E20" s="74"/>
      <c r="F20" s="17" t="s">
        <v>47</v>
      </c>
      <c r="G20" s="14">
        <f>SUM(G14:G19)</f>
        <v>3010.5833333333335</v>
      </c>
    </row>
    <row r="21" spans="1:12" ht="12.75" customHeight="1" x14ac:dyDescent="0.2">
      <c r="A21" s="73"/>
      <c r="B21" s="2" t="s">
        <v>19</v>
      </c>
      <c r="C21" s="5">
        <f>Likviditetsflow!C15/12</f>
        <v>208.33333333333334</v>
      </c>
      <c r="D21" s="22" t="s">
        <v>53</v>
      </c>
    </row>
    <row r="22" spans="1:12" ht="12.75" customHeight="1" x14ac:dyDescent="0.2">
      <c r="A22" s="73"/>
      <c r="B22" s="2" t="s">
        <v>20</v>
      </c>
      <c r="C22" s="5">
        <f>Likviditetsflow!C16/12</f>
        <v>766.66666666666663</v>
      </c>
      <c r="G22" s="26" t="str">
        <f>G29</f>
        <v>Beløb pr. måned</v>
      </c>
    </row>
    <row r="23" spans="1:12" ht="12.75" customHeight="1" x14ac:dyDescent="0.2">
      <c r="A23" s="73"/>
      <c r="B23" s="2" t="s">
        <v>21</v>
      </c>
      <c r="C23" s="5">
        <f>Likviditetsflow!C17/12</f>
        <v>250</v>
      </c>
      <c r="E23" s="79" t="s">
        <v>81</v>
      </c>
      <c r="F23" s="1" t="str">
        <f>Likviditetsflow!A49</f>
        <v>&lt;Skriv her - under Likviditetsflow&gt;</v>
      </c>
      <c r="G23" s="8">
        <f>Likviditetsflow!C49</f>
        <v>0</v>
      </c>
    </row>
    <row r="24" spans="1:12" ht="12.75" customHeight="1" x14ac:dyDescent="0.2">
      <c r="A24" s="73"/>
      <c r="B24" s="2" t="s">
        <v>22</v>
      </c>
      <c r="C24" s="5">
        <f>Likviditetsflow!C18/12</f>
        <v>0</v>
      </c>
      <c r="E24" s="80"/>
      <c r="F24" s="1" t="str">
        <f>Likviditetsflow!A50</f>
        <v>&lt;Skriv her - under Likviditetsflow&gt;</v>
      </c>
      <c r="G24" s="9">
        <f>Likviditetsflow!C50</f>
        <v>0</v>
      </c>
      <c r="J24" s="2"/>
    </row>
    <row r="25" spans="1:12" x14ac:dyDescent="0.2">
      <c r="A25" s="73"/>
      <c r="B25" s="2" t="s">
        <v>23</v>
      </c>
      <c r="C25" s="5">
        <f>Likviditetsflow!C19/12</f>
        <v>175</v>
      </c>
      <c r="E25" s="80"/>
      <c r="F25" s="1" t="str">
        <f>Likviditetsflow!A51</f>
        <v>&lt;Skriv her - under Likviditetsflow&gt;</v>
      </c>
      <c r="G25" s="9">
        <f>Likviditetsflow!C51</f>
        <v>0</v>
      </c>
      <c r="L25" s="2"/>
    </row>
    <row r="26" spans="1:12" x14ac:dyDescent="0.2">
      <c r="A26" s="73"/>
      <c r="B26" s="2" t="s">
        <v>24</v>
      </c>
      <c r="C26" s="5">
        <f>Likviditetsflow!C20/12</f>
        <v>0</v>
      </c>
      <c r="E26" s="80"/>
      <c r="F26" s="1" t="str">
        <f>Likviditetsflow!A52</f>
        <v>&lt;Skriv her - under Likviditetsflow&gt;</v>
      </c>
      <c r="G26" s="9">
        <f>Likviditetsflow!C52</f>
        <v>0</v>
      </c>
    </row>
    <row r="27" spans="1:12" x14ac:dyDescent="0.2">
      <c r="A27" s="73"/>
      <c r="B27" s="2" t="s">
        <v>25</v>
      </c>
      <c r="C27" s="5">
        <f>Likviditetsflow!C21/12</f>
        <v>83.333333333333329</v>
      </c>
      <c r="D27" s="22" t="s">
        <v>53</v>
      </c>
      <c r="E27" s="81"/>
      <c r="F27" s="13" t="s">
        <v>82</v>
      </c>
      <c r="G27" s="21">
        <f>SUM(G23:G26)</f>
        <v>0</v>
      </c>
      <c r="J27" s="2"/>
    </row>
    <row r="28" spans="1:12" x14ac:dyDescent="0.2">
      <c r="A28" s="77"/>
      <c r="B28" s="15" t="s">
        <v>48</v>
      </c>
      <c r="C28" s="16">
        <f>SUM(C19:C27)</f>
        <v>1853.3333333333333</v>
      </c>
    </row>
    <row r="29" spans="1:12" x14ac:dyDescent="0.2">
      <c r="A29" s="73" t="s">
        <v>33</v>
      </c>
      <c r="B29" s="2" t="s">
        <v>56</v>
      </c>
      <c r="C29" s="5">
        <f>Likviditetsflow!C24/12</f>
        <v>12.5</v>
      </c>
      <c r="G29" s="25" t="s">
        <v>2</v>
      </c>
      <c r="I29" s="2"/>
    </row>
    <row r="30" spans="1:12" ht="12.75" customHeight="1" x14ac:dyDescent="0.2">
      <c r="A30" s="73"/>
      <c r="B30" s="2" t="s">
        <v>27</v>
      </c>
      <c r="C30" s="5">
        <f>Likviditetsflow!C25/12</f>
        <v>800</v>
      </c>
      <c r="E30" s="79" t="s">
        <v>51</v>
      </c>
      <c r="F30" s="1" t="s">
        <v>46</v>
      </c>
      <c r="G30" s="8">
        <f>SUM(C9)</f>
        <v>13953</v>
      </c>
      <c r="J30" s="2"/>
    </row>
    <row r="31" spans="1:12" ht="12.75" customHeight="1" x14ac:dyDescent="0.2">
      <c r="A31" s="73"/>
      <c r="B31" s="2" t="s">
        <v>28</v>
      </c>
      <c r="C31" s="5">
        <f>Likviditetsflow!C26/12</f>
        <v>708.33333333333337</v>
      </c>
      <c r="E31" s="82"/>
      <c r="F31" s="2" t="s">
        <v>49</v>
      </c>
      <c r="G31" s="9">
        <f>SUM(C18+C28+C35+G20)</f>
        <v>11884.750000000002</v>
      </c>
    </row>
    <row r="32" spans="1:12" x14ac:dyDescent="0.2">
      <c r="A32" s="73"/>
      <c r="B32" s="2" t="s">
        <v>29</v>
      </c>
      <c r="C32" s="5">
        <f>Likviditetsflow!C27/12</f>
        <v>216.66666666666666</v>
      </c>
      <c r="E32" s="82"/>
      <c r="F32" s="2" t="s">
        <v>50</v>
      </c>
      <c r="G32" s="9">
        <f>SUM(G30-G31)</f>
        <v>2068.2499999999982</v>
      </c>
      <c r="H32" s="22" t="s">
        <v>53</v>
      </c>
    </row>
    <row r="33" spans="1:8" x14ac:dyDescent="0.2">
      <c r="A33" s="73"/>
      <c r="B33" s="2" t="s">
        <v>30</v>
      </c>
      <c r="C33" s="5">
        <f>Likviditetsflow!C28/12</f>
        <v>0</v>
      </c>
      <c r="E33" s="82"/>
      <c r="F33" s="6" t="s">
        <v>81</v>
      </c>
      <c r="G33" s="9">
        <f>G27</f>
        <v>0</v>
      </c>
    </row>
    <row r="34" spans="1:8" x14ac:dyDescent="0.2">
      <c r="A34" s="73"/>
      <c r="B34" s="2" t="s">
        <v>31</v>
      </c>
      <c r="C34" s="5">
        <f>Likviditetsflow!C29/12</f>
        <v>0</v>
      </c>
      <c r="E34" s="82"/>
      <c r="F34" s="2" t="s">
        <v>39</v>
      </c>
      <c r="G34" s="9">
        <f>G10</f>
        <v>2058.333333333333</v>
      </c>
      <c r="H34" s="22" t="s">
        <v>53</v>
      </c>
    </row>
    <row r="35" spans="1:8" x14ac:dyDescent="0.2">
      <c r="A35" s="74"/>
      <c r="B35" s="13" t="s">
        <v>32</v>
      </c>
      <c r="C35" s="14">
        <f>SUM(C29:C34)</f>
        <v>1737.5000000000002</v>
      </c>
      <c r="E35" s="83"/>
      <c r="F35" s="13" t="s">
        <v>54</v>
      </c>
      <c r="G35" s="21">
        <f>SUM(G32-G34)</f>
        <v>9.9166666666651508</v>
      </c>
      <c r="H35" s="22" t="s">
        <v>53</v>
      </c>
    </row>
    <row r="36" spans="1:8" x14ac:dyDescent="0.2">
      <c r="C36" s="2"/>
      <c r="D36" s="24"/>
    </row>
    <row r="37" spans="1:8" x14ac:dyDescent="0.2">
      <c r="A37" s="2"/>
      <c r="B37" s="2"/>
      <c r="C37" s="2"/>
    </row>
  </sheetData>
  <sheetProtection sheet="1" objects="1" scenarios="1"/>
  <mergeCells count="8">
    <mergeCell ref="A29:A35"/>
    <mergeCell ref="A3:A9"/>
    <mergeCell ref="A19:A28"/>
    <mergeCell ref="E3:E10"/>
    <mergeCell ref="A12:A18"/>
    <mergeCell ref="E23:E27"/>
    <mergeCell ref="E30:E35"/>
    <mergeCell ref="E14:E20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Likviditetsflow</vt:lpstr>
      <vt:lpstr>Månedlige udgifter</vt:lpstr>
    </vt:vector>
  </TitlesOfParts>
  <Company>Bankdata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jowt</dc:creator>
  <cp:lastModifiedBy>Jesper Lorentsen</cp:lastModifiedBy>
  <cp:lastPrinted>2015-12-18T12:18:10Z</cp:lastPrinted>
  <dcterms:created xsi:type="dcterms:W3CDTF">2015-12-18T09:58:46Z</dcterms:created>
  <dcterms:modified xsi:type="dcterms:W3CDTF">2017-05-05T06:07:53Z</dcterms:modified>
</cp:coreProperties>
</file>